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17_ЦБ Хабаровск\!ФИНАНСОВО-ЭКОНОМИЧЕСКИЙ ОТДЕЛ\Сметы, ПФХД, НЗ, Соглашения\ПФХД (бюджетные)\2024\ШИ 5 2024\"/>
    </mc:Choice>
  </mc:AlternateContent>
  <bookViews>
    <workbookView xWindow="0" yWindow="0" windowWidth="28800" windowHeight="12345" tabRatio="485"/>
  </bookViews>
  <sheets>
    <sheet name="СВОД стр.1_4" sheetId="1" r:id="rId1"/>
    <sheet name="СВОД стр.5_6" sheetId="2" r:id="rId2"/>
    <sheet name="расшифровка 2024" sheetId="12" r:id="rId3"/>
    <sheet name="расшифровка 2025" sheetId="16" r:id="rId4"/>
    <sheet name="расшифровка 2026" sheetId="17" r:id="rId5"/>
    <sheet name="Лист3" sheetId="15" state="hidden" r:id="rId6"/>
    <sheet name="Лист2" sheetId="14" state="hidden" r:id="rId7"/>
    <sheet name="Лист1" sheetId="13" state="hidden" r:id="rId8"/>
  </sheets>
  <definedNames>
    <definedName name="_xlnm._FilterDatabase" localSheetId="6" hidden="1">Лист2!$A$3:$M$58</definedName>
    <definedName name="TABLE" localSheetId="0">'СВОД стр.1_4'!#REF!</definedName>
    <definedName name="TABLE" localSheetId="1">'СВОД стр.5_6'!#REF!</definedName>
    <definedName name="TABLE_2" localSheetId="0">'СВОД стр.1_4'!#REF!</definedName>
    <definedName name="TABLE_2" localSheetId="1">'СВОД стр.5_6'!#REF!</definedName>
    <definedName name="_xlnm.Print_Titles" localSheetId="0">'СВОД стр.1_4'!$23:$26</definedName>
    <definedName name="_xlnm.Print_Titles" localSheetId="1">'СВОД стр.5_6'!$3:$6</definedName>
    <definedName name="_xlnm.Print_Area" localSheetId="2">'расшифровка 2024'!$A$1:$Q$99</definedName>
    <definedName name="_xlnm.Print_Area" localSheetId="3">'расшифровка 2025'!$A$1:$Q$99</definedName>
    <definedName name="_xlnm.Print_Area" localSheetId="4">'расшифровка 2026'!$A$1:$Q$99</definedName>
    <definedName name="_xlnm.Print_Area" localSheetId="0">'СВОД стр.1_4'!$A$1:$H$94</definedName>
    <definedName name="_xlnm.Print_Area" localSheetId="1">'СВОД стр.5_6'!$A$1:$J$55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12" l="1"/>
  <c r="I23" i="12" l="1"/>
  <c r="K55" i="12" l="1"/>
  <c r="K69" i="12" l="1"/>
  <c r="K51" i="12"/>
  <c r="G29" i="12" l="1"/>
  <c r="G13" i="12"/>
  <c r="G48" i="12"/>
  <c r="G66" i="12"/>
  <c r="G63" i="12" l="1"/>
  <c r="G12" i="12" l="1"/>
  <c r="I31" i="17" l="1"/>
  <c r="I29" i="17"/>
  <c r="I31" i="16"/>
  <c r="I29" i="16"/>
  <c r="I31" i="12"/>
  <c r="I29" i="12"/>
  <c r="K64" i="17" l="1"/>
  <c r="K64" i="16"/>
  <c r="G85" i="1"/>
  <c r="G82" i="1"/>
  <c r="G79" i="1"/>
  <c r="G68" i="1"/>
  <c r="G67" i="1"/>
  <c r="G56" i="1"/>
  <c r="F94" i="1"/>
  <c r="F85" i="1"/>
  <c r="F82" i="1"/>
  <c r="F68" i="1"/>
  <c r="F67" i="1"/>
  <c r="F56" i="1"/>
  <c r="F79" i="1"/>
  <c r="I30" i="2"/>
  <c r="H30" i="2"/>
  <c r="I107" i="17" l="1"/>
  <c r="F86" i="17"/>
  <c r="H86" i="17" s="1"/>
  <c r="G94" i="1" s="1"/>
  <c r="G93" i="1" s="1"/>
  <c r="E86" i="17"/>
  <c r="W85" i="17"/>
  <c r="V85" i="17"/>
  <c r="U85" i="17"/>
  <c r="T85" i="17"/>
  <c r="S85" i="17"/>
  <c r="R85" i="17"/>
  <c r="Q85" i="17"/>
  <c r="P85" i="17"/>
  <c r="O85" i="17"/>
  <c r="N85" i="17"/>
  <c r="M85" i="17"/>
  <c r="L85" i="17"/>
  <c r="K85" i="17"/>
  <c r="J85" i="17"/>
  <c r="I85" i="17"/>
  <c r="E85" i="17" s="1"/>
  <c r="F84" i="17"/>
  <c r="E84" i="17"/>
  <c r="H84" i="17" s="1"/>
  <c r="H83" i="17"/>
  <c r="F83" i="17"/>
  <c r="E83" i="17"/>
  <c r="F82" i="17"/>
  <c r="E82" i="17"/>
  <c r="F81" i="17"/>
  <c r="E81" i="17"/>
  <c r="H81" i="17" s="1"/>
  <c r="F80" i="17"/>
  <c r="E80" i="17"/>
  <c r="H80" i="17" s="1"/>
  <c r="F79" i="17"/>
  <c r="E79" i="17"/>
  <c r="H79" i="17" s="1"/>
  <c r="F78" i="17"/>
  <c r="H78" i="17" s="1"/>
  <c r="E78" i="17"/>
  <c r="F77" i="17"/>
  <c r="E77" i="17"/>
  <c r="H77" i="17" s="1"/>
  <c r="F76" i="17"/>
  <c r="E76" i="17"/>
  <c r="H76" i="17" s="1"/>
  <c r="H75" i="17"/>
  <c r="F75" i="17"/>
  <c r="E75" i="17"/>
  <c r="F74" i="17"/>
  <c r="H74" i="17" s="1"/>
  <c r="E74" i="17"/>
  <c r="F73" i="17"/>
  <c r="E73" i="17"/>
  <c r="H73" i="17" s="1"/>
  <c r="F72" i="17"/>
  <c r="E72" i="17"/>
  <c r="H72" i="17" s="1"/>
  <c r="H71" i="17"/>
  <c r="F71" i="17"/>
  <c r="E71" i="17"/>
  <c r="F70" i="17"/>
  <c r="H70" i="17" s="1"/>
  <c r="E70" i="17"/>
  <c r="F69" i="17"/>
  <c r="E69" i="17"/>
  <c r="H69" i="17" s="1"/>
  <c r="F68" i="17"/>
  <c r="E68" i="17"/>
  <c r="H68" i="17" s="1"/>
  <c r="H67" i="17"/>
  <c r="F67" i="17"/>
  <c r="E67" i="17"/>
  <c r="E48" i="17" s="1"/>
  <c r="I17" i="2" s="1"/>
  <c r="F66" i="17"/>
  <c r="H66" i="17" s="1"/>
  <c r="E66" i="17"/>
  <c r="F65" i="17"/>
  <c r="E65" i="17"/>
  <c r="H65" i="17" s="1"/>
  <c r="F64" i="17"/>
  <c r="E64" i="17"/>
  <c r="H64" i="17" s="1"/>
  <c r="H63" i="17"/>
  <c r="F63" i="17"/>
  <c r="E63" i="17"/>
  <c r="F62" i="17"/>
  <c r="H62" i="17" s="1"/>
  <c r="E62" i="17"/>
  <c r="F61" i="17"/>
  <c r="E61" i="17"/>
  <c r="H61" i="17" s="1"/>
  <c r="F60" i="17"/>
  <c r="E60" i="17"/>
  <c r="H60" i="17" s="1"/>
  <c r="H59" i="17"/>
  <c r="F59" i="17"/>
  <c r="E59" i="17"/>
  <c r="F58" i="17"/>
  <c r="H58" i="17" s="1"/>
  <c r="E58" i="17"/>
  <c r="F57" i="17"/>
  <c r="E57" i="17"/>
  <c r="H57" i="17" s="1"/>
  <c r="K56" i="17"/>
  <c r="F56" i="17"/>
  <c r="E56" i="17"/>
  <c r="H56" i="17" s="1"/>
  <c r="F55" i="17"/>
  <c r="H55" i="17" s="1"/>
  <c r="E55" i="17"/>
  <c r="H54" i="17"/>
  <c r="F54" i="17"/>
  <c r="E54" i="17"/>
  <c r="F53" i="17"/>
  <c r="E53" i="17"/>
  <c r="H53" i="17" s="1"/>
  <c r="F52" i="17"/>
  <c r="E52" i="17"/>
  <c r="H52" i="17" s="1"/>
  <c r="H51" i="17"/>
  <c r="F51" i="17"/>
  <c r="E51" i="17"/>
  <c r="H50" i="17"/>
  <c r="F50" i="17"/>
  <c r="E50" i="17"/>
  <c r="F49" i="17"/>
  <c r="E49" i="17"/>
  <c r="H49" i="17" s="1"/>
  <c r="W48" i="17"/>
  <c r="V48" i="17"/>
  <c r="U48" i="17"/>
  <c r="T48" i="17"/>
  <c r="S48" i="17"/>
  <c r="R48" i="17"/>
  <c r="Q48" i="17"/>
  <c r="P48" i="17"/>
  <c r="O48" i="17"/>
  <c r="N48" i="17"/>
  <c r="M48" i="17"/>
  <c r="L48" i="17"/>
  <c r="L27" i="17" s="1"/>
  <c r="L13" i="17" s="1"/>
  <c r="L12" i="17" s="1"/>
  <c r="K48" i="17"/>
  <c r="J48" i="17"/>
  <c r="I48" i="17"/>
  <c r="G48" i="17"/>
  <c r="F47" i="17"/>
  <c r="H47" i="17" s="1"/>
  <c r="E47" i="17"/>
  <c r="H46" i="17"/>
  <c r="F46" i="17"/>
  <c r="E46" i="17"/>
  <c r="F45" i="17"/>
  <c r="E45" i="17"/>
  <c r="H45" i="17" s="1"/>
  <c r="F44" i="17"/>
  <c r="E44" i="17"/>
  <c r="H44" i="17" s="1"/>
  <c r="F43" i="17"/>
  <c r="H43" i="17" s="1"/>
  <c r="E43" i="17"/>
  <c r="H42" i="17"/>
  <c r="F42" i="17"/>
  <c r="E42" i="17"/>
  <c r="F41" i="17"/>
  <c r="E41" i="17"/>
  <c r="H41" i="17" s="1"/>
  <c r="W40" i="17"/>
  <c r="V40" i="17"/>
  <c r="U40" i="17"/>
  <c r="T40" i="17"/>
  <c r="S40" i="17"/>
  <c r="R40" i="17"/>
  <c r="Q40" i="17"/>
  <c r="P40" i="17"/>
  <c r="O40" i="17"/>
  <c r="N40" i="17"/>
  <c r="M40" i="17"/>
  <c r="F40" i="17" s="1"/>
  <c r="L40" i="17"/>
  <c r="K40" i="17"/>
  <c r="J40" i="17"/>
  <c r="I40" i="17"/>
  <c r="G40" i="17"/>
  <c r="E40" i="17"/>
  <c r="H40" i="17" s="1"/>
  <c r="F39" i="17"/>
  <c r="H39" i="17" s="1"/>
  <c r="E39" i="17"/>
  <c r="H38" i="17"/>
  <c r="F38" i="17"/>
  <c r="E38" i="17"/>
  <c r="F37" i="17"/>
  <c r="F35" i="17" s="1"/>
  <c r="E37" i="17"/>
  <c r="H37" i="17" s="1"/>
  <c r="F36" i="17"/>
  <c r="E36" i="17"/>
  <c r="H36" i="17" s="1"/>
  <c r="W35" i="17"/>
  <c r="V35" i="17"/>
  <c r="U35" i="17"/>
  <c r="T35" i="17"/>
  <c r="S35" i="17"/>
  <c r="R35" i="17"/>
  <c r="Q35" i="17"/>
  <c r="P35" i="17"/>
  <c r="O35" i="17"/>
  <c r="O27" i="17" s="1"/>
  <c r="O19" i="17" s="1"/>
  <c r="O17" i="17" s="1"/>
  <c r="N35" i="17"/>
  <c r="M35" i="17"/>
  <c r="L35" i="17"/>
  <c r="K35" i="17"/>
  <c r="J35" i="17"/>
  <c r="I35" i="17"/>
  <c r="G35" i="17"/>
  <c r="H34" i="17"/>
  <c r="F34" i="17"/>
  <c r="E34" i="17"/>
  <c r="F33" i="17"/>
  <c r="E33" i="17"/>
  <c r="H33" i="17" s="1"/>
  <c r="F32" i="17"/>
  <c r="E32" i="17"/>
  <c r="H32" i="17" s="1"/>
  <c r="H31" i="17"/>
  <c r="G53" i="1" s="1"/>
  <c r="G52" i="1" s="1"/>
  <c r="F31" i="17"/>
  <c r="E31" i="17"/>
  <c r="H30" i="17"/>
  <c r="G50" i="1" s="1"/>
  <c r="F30" i="17"/>
  <c r="E30" i="17"/>
  <c r="F29" i="17"/>
  <c r="E29" i="17"/>
  <c r="H29" i="17" s="1"/>
  <c r="W28" i="17"/>
  <c r="V28" i="17"/>
  <c r="U28" i="17"/>
  <c r="U27" i="17" s="1"/>
  <c r="T28" i="17"/>
  <c r="S28" i="17"/>
  <c r="R28" i="17"/>
  <c r="Q28" i="17"/>
  <c r="Q27" i="17" s="1"/>
  <c r="Q19" i="17" s="1"/>
  <c r="Q17" i="17" s="1"/>
  <c r="P28" i="17"/>
  <c r="O28" i="17"/>
  <c r="N28" i="17"/>
  <c r="M28" i="17"/>
  <c r="F28" i="17" s="1"/>
  <c r="L28" i="17"/>
  <c r="K28" i="17"/>
  <c r="J28" i="17"/>
  <c r="I28" i="17"/>
  <c r="I27" i="17" s="1"/>
  <c r="I13" i="17" s="1"/>
  <c r="G28" i="17"/>
  <c r="E28" i="17"/>
  <c r="W27" i="17"/>
  <c r="V27" i="17"/>
  <c r="T27" i="17"/>
  <c r="S27" i="17"/>
  <c r="R27" i="17"/>
  <c r="P27" i="17"/>
  <c r="P19" i="17" s="1"/>
  <c r="N27" i="17"/>
  <c r="K27" i="17"/>
  <c r="K13" i="17" s="1"/>
  <c r="K12" i="17" s="1"/>
  <c r="K101" i="17" s="1"/>
  <c r="J27" i="17"/>
  <c r="G27" i="17"/>
  <c r="G117" i="17" s="1"/>
  <c r="G118" i="17" s="1"/>
  <c r="F26" i="17"/>
  <c r="E26" i="17"/>
  <c r="H26" i="17" s="1"/>
  <c r="G46" i="1" s="1"/>
  <c r="F25" i="17"/>
  <c r="E25" i="17"/>
  <c r="F24" i="17"/>
  <c r="E24" i="17"/>
  <c r="H24" i="17" s="1"/>
  <c r="G44" i="1" s="1"/>
  <c r="W23" i="17"/>
  <c r="V23" i="17"/>
  <c r="U23" i="17"/>
  <c r="T23" i="17"/>
  <c r="S23" i="17"/>
  <c r="R23" i="17"/>
  <c r="Q23" i="17"/>
  <c r="P23" i="17"/>
  <c r="O23" i="17"/>
  <c r="N23" i="17"/>
  <c r="M23" i="17"/>
  <c r="M9" i="17" s="1"/>
  <c r="L23" i="17"/>
  <c r="K23" i="17"/>
  <c r="J23" i="17"/>
  <c r="I23" i="17"/>
  <c r="G23" i="17"/>
  <c r="F22" i="17"/>
  <c r="E22" i="17"/>
  <c r="H22" i="17" s="1"/>
  <c r="G42" i="1" s="1"/>
  <c r="W21" i="17"/>
  <c r="V21" i="17"/>
  <c r="U21" i="17"/>
  <c r="T21" i="17"/>
  <c r="S21" i="17"/>
  <c r="R21" i="17"/>
  <c r="Q21" i="17"/>
  <c r="P21" i="17"/>
  <c r="O21" i="17"/>
  <c r="N21" i="17"/>
  <c r="M21" i="17"/>
  <c r="L21" i="17"/>
  <c r="K21" i="17"/>
  <c r="J21" i="17"/>
  <c r="I21" i="17"/>
  <c r="G21" i="17"/>
  <c r="F21" i="17"/>
  <c r="F20" i="17"/>
  <c r="E20" i="17"/>
  <c r="E19" i="17"/>
  <c r="F18" i="17"/>
  <c r="E18" i="17"/>
  <c r="W17" i="17"/>
  <c r="V17" i="17"/>
  <c r="U17" i="17"/>
  <c r="T17" i="17"/>
  <c r="S17" i="17"/>
  <c r="R17" i="17"/>
  <c r="N17" i="17"/>
  <c r="M17" i="17"/>
  <c r="L17" i="17"/>
  <c r="K17" i="17"/>
  <c r="J17" i="17"/>
  <c r="E17" i="17" s="1"/>
  <c r="I17" i="17"/>
  <c r="G17" i="17"/>
  <c r="H16" i="17"/>
  <c r="G36" i="1" s="1"/>
  <c r="F16" i="17"/>
  <c r="E16" i="17"/>
  <c r="W15" i="17"/>
  <c r="V15" i="17"/>
  <c r="U15" i="17"/>
  <c r="T15" i="17"/>
  <c r="S15" i="17"/>
  <c r="R15" i="17"/>
  <c r="Q15" i="17"/>
  <c r="P15" i="17"/>
  <c r="O15" i="17"/>
  <c r="N15" i="17"/>
  <c r="M15" i="17"/>
  <c r="L15" i="17"/>
  <c r="K15" i="17"/>
  <c r="J15" i="17"/>
  <c r="E15" i="17" s="1"/>
  <c r="I15" i="17"/>
  <c r="G15" i="17"/>
  <c r="F14" i="17"/>
  <c r="E14" i="17"/>
  <c r="H14" i="17" s="1"/>
  <c r="G34" i="1" s="1"/>
  <c r="J13" i="17"/>
  <c r="J12" i="17" s="1"/>
  <c r="F13" i="17"/>
  <c r="W12" i="17"/>
  <c r="V12" i="17"/>
  <c r="V9" i="17" s="1"/>
  <c r="U12" i="17"/>
  <c r="T12" i="17"/>
  <c r="S12" i="17"/>
  <c r="R12" i="17"/>
  <c r="R9" i="17" s="1"/>
  <c r="Q12" i="17"/>
  <c r="P12" i="17"/>
  <c r="O12" i="17"/>
  <c r="N12" i="17"/>
  <c r="N9" i="17" s="1"/>
  <c r="M12" i="17"/>
  <c r="G12" i="17"/>
  <c r="F11" i="17"/>
  <c r="H11" i="17" s="1"/>
  <c r="G31" i="1" s="1"/>
  <c r="E11" i="17"/>
  <c r="F10" i="17"/>
  <c r="E10" i="17"/>
  <c r="H10" i="17" s="1"/>
  <c r="G30" i="1" s="1"/>
  <c r="U9" i="17"/>
  <c r="F8" i="17"/>
  <c r="E8" i="17"/>
  <c r="H8" i="17" s="1"/>
  <c r="G28" i="1" s="1"/>
  <c r="F7" i="17"/>
  <c r="E7" i="17"/>
  <c r="H7" i="17" s="1"/>
  <c r="G27" i="1" s="1"/>
  <c r="I107" i="16"/>
  <c r="F86" i="16"/>
  <c r="E86" i="16"/>
  <c r="H86" i="16" s="1"/>
  <c r="W85" i="16"/>
  <c r="V85" i="16"/>
  <c r="U85" i="16"/>
  <c r="T85" i="16"/>
  <c r="S85" i="16"/>
  <c r="R85" i="16"/>
  <c r="Q85" i="16"/>
  <c r="P85" i="16"/>
  <c r="O85" i="16"/>
  <c r="N85" i="16"/>
  <c r="M85" i="16"/>
  <c r="L85" i="16"/>
  <c r="K85" i="16"/>
  <c r="J85" i="16"/>
  <c r="I85" i="16"/>
  <c r="F84" i="16"/>
  <c r="E84" i="16"/>
  <c r="F83" i="16"/>
  <c r="E83" i="16"/>
  <c r="F82" i="16"/>
  <c r="H82" i="16" s="1"/>
  <c r="E82" i="16"/>
  <c r="F81" i="16"/>
  <c r="E81" i="16"/>
  <c r="F80" i="16"/>
  <c r="E80" i="16"/>
  <c r="F79" i="16"/>
  <c r="E79" i="16"/>
  <c r="H79" i="16" s="1"/>
  <c r="F78" i="16"/>
  <c r="E78" i="16"/>
  <c r="F77" i="16"/>
  <c r="E77" i="16"/>
  <c r="H77" i="16" s="1"/>
  <c r="F76" i="16"/>
  <c r="E76" i="16"/>
  <c r="H76" i="16" s="1"/>
  <c r="H75" i="16"/>
  <c r="F75" i="16"/>
  <c r="E75" i="16"/>
  <c r="F74" i="16"/>
  <c r="H74" i="16" s="1"/>
  <c r="E74" i="16"/>
  <c r="F73" i="16"/>
  <c r="E73" i="16"/>
  <c r="H73" i="16" s="1"/>
  <c r="F72" i="16"/>
  <c r="E72" i="16"/>
  <c r="H72" i="16" s="1"/>
  <c r="H71" i="16"/>
  <c r="F71" i="16"/>
  <c r="E71" i="16"/>
  <c r="F70" i="16"/>
  <c r="H70" i="16" s="1"/>
  <c r="E70" i="16"/>
  <c r="F69" i="16"/>
  <c r="E69" i="16"/>
  <c r="H69" i="16" s="1"/>
  <c r="F68" i="16"/>
  <c r="E68" i="16"/>
  <c r="H68" i="16" s="1"/>
  <c r="F67" i="16"/>
  <c r="E67" i="16"/>
  <c r="E48" i="16" s="1"/>
  <c r="H17" i="2" s="1"/>
  <c r="H16" i="2" s="1"/>
  <c r="F66" i="16"/>
  <c r="H66" i="16" s="1"/>
  <c r="E66" i="16"/>
  <c r="F65" i="16"/>
  <c r="E65" i="16"/>
  <c r="H65" i="16" s="1"/>
  <c r="F64" i="16"/>
  <c r="E64" i="16"/>
  <c r="H64" i="16" s="1"/>
  <c r="H63" i="16"/>
  <c r="F63" i="16"/>
  <c r="E63" i="16"/>
  <c r="F62" i="16"/>
  <c r="H62" i="16" s="1"/>
  <c r="E62" i="16"/>
  <c r="F61" i="16"/>
  <c r="E61" i="16"/>
  <c r="H61" i="16" s="1"/>
  <c r="F60" i="16"/>
  <c r="E60" i="16"/>
  <c r="H60" i="16" s="1"/>
  <c r="H59" i="16"/>
  <c r="F59" i="16"/>
  <c r="E59" i="16"/>
  <c r="F58" i="16"/>
  <c r="H58" i="16" s="1"/>
  <c r="E58" i="16"/>
  <c r="F57" i="16"/>
  <c r="E57" i="16"/>
  <c r="H57" i="16" s="1"/>
  <c r="K56" i="16"/>
  <c r="K48" i="16" s="1"/>
  <c r="K27" i="16" s="1"/>
  <c r="F56" i="16"/>
  <c r="E56" i="16"/>
  <c r="H56" i="16" s="1"/>
  <c r="F55" i="16"/>
  <c r="E55" i="16"/>
  <c r="H55" i="16" s="1"/>
  <c r="H54" i="16"/>
  <c r="F54" i="16"/>
  <c r="E54" i="16"/>
  <c r="F53" i="16"/>
  <c r="H53" i="16" s="1"/>
  <c r="E53" i="16"/>
  <c r="F52" i="16"/>
  <c r="E52" i="16"/>
  <c r="H52" i="16" s="1"/>
  <c r="F51" i="16"/>
  <c r="E51" i="16"/>
  <c r="H51" i="16" s="1"/>
  <c r="H50" i="16"/>
  <c r="F50" i="16"/>
  <c r="E50" i="16"/>
  <c r="F49" i="16"/>
  <c r="H49" i="16" s="1"/>
  <c r="E49" i="16"/>
  <c r="W48" i="16"/>
  <c r="V48" i="16"/>
  <c r="U48" i="16"/>
  <c r="T48" i="16"/>
  <c r="S48" i="16"/>
  <c r="R48" i="16"/>
  <c r="Q48" i="16"/>
  <c r="P48" i="16"/>
  <c r="P27" i="16" s="1"/>
  <c r="P19" i="16" s="1"/>
  <c r="P17" i="16" s="1"/>
  <c r="O48" i="16"/>
  <c r="N48" i="16"/>
  <c r="M48" i="16"/>
  <c r="L48" i="16"/>
  <c r="J48" i="16"/>
  <c r="I48" i="16"/>
  <c r="G48" i="16"/>
  <c r="F47" i="16"/>
  <c r="E47" i="16"/>
  <c r="H47" i="16" s="1"/>
  <c r="H46" i="16"/>
  <c r="F46" i="16"/>
  <c r="E46" i="16"/>
  <c r="F45" i="16"/>
  <c r="H45" i="16" s="1"/>
  <c r="E45" i="16"/>
  <c r="F44" i="16"/>
  <c r="E44" i="16"/>
  <c r="H44" i="16" s="1"/>
  <c r="F43" i="16"/>
  <c r="E43" i="16"/>
  <c r="H43" i="16" s="1"/>
  <c r="H42" i="16"/>
  <c r="F42" i="16"/>
  <c r="E42" i="16"/>
  <c r="F41" i="16"/>
  <c r="H41" i="16" s="1"/>
  <c r="E41" i="16"/>
  <c r="W40" i="16"/>
  <c r="V40" i="16"/>
  <c r="U40" i="16"/>
  <c r="T40" i="16"/>
  <c r="S40" i="16"/>
  <c r="R40" i="16"/>
  <c r="Q40" i="16"/>
  <c r="P40" i="16"/>
  <c r="O40" i="16"/>
  <c r="N40" i="16"/>
  <c r="M40" i="16"/>
  <c r="F40" i="16" s="1"/>
  <c r="L40" i="16"/>
  <c r="K40" i="16"/>
  <c r="J40" i="16"/>
  <c r="I40" i="16"/>
  <c r="G40" i="16"/>
  <c r="E40" i="16"/>
  <c r="F39" i="16"/>
  <c r="E39" i="16"/>
  <c r="H38" i="16"/>
  <c r="F38" i="16"/>
  <c r="E38" i="16"/>
  <c r="F37" i="16"/>
  <c r="H37" i="16" s="1"/>
  <c r="E37" i="16"/>
  <c r="F36" i="16"/>
  <c r="E36" i="16"/>
  <c r="H36" i="16" s="1"/>
  <c r="W35" i="16"/>
  <c r="V35" i="16"/>
  <c r="U35" i="16"/>
  <c r="T35" i="16"/>
  <c r="S35" i="16"/>
  <c r="R35" i="16"/>
  <c r="Q35" i="16"/>
  <c r="P35" i="16"/>
  <c r="O35" i="16"/>
  <c r="N35" i="16"/>
  <c r="M35" i="16"/>
  <c r="L35" i="16"/>
  <c r="K35" i="16"/>
  <c r="J35" i="16"/>
  <c r="I35" i="16"/>
  <c r="G35" i="16"/>
  <c r="H34" i="16"/>
  <c r="F34" i="16"/>
  <c r="E34" i="16"/>
  <c r="F33" i="16"/>
  <c r="H33" i="16" s="1"/>
  <c r="E33" i="16"/>
  <c r="F32" i="16"/>
  <c r="E32" i="16"/>
  <c r="H32" i="16" s="1"/>
  <c r="F31" i="16"/>
  <c r="E31" i="16"/>
  <c r="H31" i="16" s="1"/>
  <c r="F53" i="1" s="1"/>
  <c r="H30" i="16"/>
  <c r="F50" i="1" s="1"/>
  <c r="F30" i="16"/>
  <c r="E30" i="16"/>
  <c r="F29" i="16"/>
  <c r="H29" i="16" s="1"/>
  <c r="E29" i="16"/>
  <c r="W28" i="16"/>
  <c r="V28" i="16"/>
  <c r="V27" i="16" s="1"/>
  <c r="U28" i="16"/>
  <c r="U27" i="16" s="1"/>
  <c r="T28" i="16"/>
  <c r="S28" i="16"/>
  <c r="R28" i="16"/>
  <c r="R27" i="16" s="1"/>
  <c r="Q28" i="16"/>
  <c r="Q27" i="16" s="1"/>
  <c r="Q19" i="16" s="1"/>
  <c r="Q17" i="16" s="1"/>
  <c r="P28" i="16"/>
  <c r="O28" i="16"/>
  <c r="N28" i="16"/>
  <c r="N27" i="16" s="1"/>
  <c r="M28" i="16"/>
  <c r="F28" i="16" s="1"/>
  <c r="L28" i="16"/>
  <c r="K28" i="16"/>
  <c r="J28" i="16"/>
  <c r="J27" i="16" s="1"/>
  <c r="J13" i="16" s="1"/>
  <c r="J12" i="16" s="1"/>
  <c r="I28" i="16"/>
  <c r="I27" i="16" s="1"/>
  <c r="I13" i="16" s="1"/>
  <c r="G28" i="16"/>
  <c r="E28" i="16"/>
  <c r="W27" i="16"/>
  <c r="T27" i="16"/>
  <c r="S27" i="16"/>
  <c r="O27" i="16"/>
  <c r="L27" i="16"/>
  <c r="L13" i="16" s="1"/>
  <c r="L12" i="16" s="1"/>
  <c r="G27" i="16"/>
  <c r="G117" i="16" s="1"/>
  <c r="G118" i="16" s="1"/>
  <c r="F26" i="16"/>
  <c r="H26" i="16" s="1"/>
  <c r="F46" i="1" s="1"/>
  <c r="E26" i="16"/>
  <c r="F25" i="16"/>
  <c r="E25" i="16"/>
  <c r="F24" i="16"/>
  <c r="E24" i="16"/>
  <c r="W23" i="16"/>
  <c r="V23" i="16"/>
  <c r="U23" i="16"/>
  <c r="T23" i="16"/>
  <c r="S23" i="16"/>
  <c r="R23" i="16"/>
  <c r="Q23" i="16"/>
  <c r="P23" i="16"/>
  <c r="O23" i="16"/>
  <c r="N23" i="16"/>
  <c r="M23" i="16"/>
  <c r="F23" i="16" s="1"/>
  <c r="L23" i="16"/>
  <c r="K23" i="16"/>
  <c r="J23" i="16"/>
  <c r="I23" i="16"/>
  <c r="G23" i="16"/>
  <c r="F22" i="16"/>
  <c r="E22" i="16"/>
  <c r="H22" i="16" s="1"/>
  <c r="F42" i="1" s="1"/>
  <c r="W21" i="16"/>
  <c r="F21" i="16" s="1"/>
  <c r="V21" i="16"/>
  <c r="U21" i="16"/>
  <c r="T21" i="16"/>
  <c r="S21" i="16"/>
  <c r="R21" i="16"/>
  <c r="Q21" i="16"/>
  <c r="P21" i="16"/>
  <c r="O21" i="16"/>
  <c r="N21" i="16"/>
  <c r="M21" i="16"/>
  <c r="L21" i="16"/>
  <c r="K21" i="16"/>
  <c r="J21" i="16"/>
  <c r="I21" i="16"/>
  <c r="G21" i="16"/>
  <c r="F20" i="16"/>
  <c r="E20" i="16"/>
  <c r="H20" i="16" s="1"/>
  <c r="F40" i="1" s="1"/>
  <c r="O19" i="16"/>
  <c r="E19" i="16"/>
  <c r="F18" i="16"/>
  <c r="E18" i="16"/>
  <c r="W17" i="16"/>
  <c r="V17" i="16"/>
  <c r="U17" i="16"/>
  <c r="T17" i="16"/>
  <c r="S17" i="16"/>
  <c r="R17" i="16"/>
  <c r="N17" i="16"/>
  <c r="M17" i="16"/>
  <c r="L17" i="16"/>
  <c r="K17" i="16"/>
  <c r="J17" i="16"/>
  <c r="I17" i="16"/>
  <c r="G17" i="16"/>
  <c r="F16" i="16"/>
  <c r="E16" i="16"/>
  <c r="W15" i="16"/>
  <c r="V15" i="16"/>
  <c r="U15" i="16"/>
  <c r="T15" i="16"/>
  <c r="S15" i="16"/>
  <c r="R15" i="16"/>
  <c r="Q15" i="16"/>
  <c r="P15" i="16"/>
  <c r="O15" i="16"/>
  <c r="N15" i="16"/>
  <c r="M15" i="16"/>
  <c r="M9" i="16" s="1"/>
  <c r="L15" i="16"/>
  <c r="K15" i="16"/>
  <c r="J15" i="16"/>
  <c r="I15" i="16"/>
  <c r="G15" i="16"/>
  <c r="F14" i="16"/>
  <c r="E14" i="16"/>
  <c r="F13" i="16"/>
  <c r="W12" i="16"/>
  <c r="V12" i="16"/>
  <c r="U12" i="16"/>
  <c r="U9" i="16" s="1"/>
  <c r="T12" i="16"/>
  <c r="T9" i="16" s="1"/>
  <c r="S12" i="16"/>
  <c r="R12" i="16"/>
  <c r="Q12" i="16"/>
  <c r="P12" i="16"/>
  <c r="O12" i="16"/>
  <c r="N12" i="16"/>
  <c r="M12" i="16"/>
  <c r="G12" i="16"/>
  <c r="G9" i="16" s="1"/>
  <c r="F11" i="16"/>
  <c r="E11" i="16"/>
  <c r="H11" i="16" s="1"/>
  <c r="F31" i="1" s="1"/>
  <c r="F10" i="16"/>
  <c r="H10" i="16" s="1"/>
  <c r="F30" i="1" s="1"/>
  <c r="E10" i="16"/>
  <c r="F8" i="16"/>
  <c r="E8" i="16"/>
  <c r="F7" i="16"/>
  <c r="E7" i="16"/>
  <c r="H7" i="16" s="1"/>
  <c r="F27" i="1" s="1"/>
  <c r="I29" i="2"/>
  <c r="I16" i="2"/>
  <c r="H29" i="2"/>
  <c r="G78" i="1"/>
  <c r="G66" i="1"/>
  <c r="G57" i="1"/>
  <c r="F93" i="1"/>
  <c r="F78" i="1"/>
  <c r="F66" i="1"/>
  <c r="F57" i="1"/>
  <c r="F52" i="1"/>
  <c r="F12" i="16" l="1"/>
  <c r="E15" i="16"/>
  <c r="H14" i="16"/>
  <c r="F34" i="1" s="1"/>
  <c r="F15" i="16"/>
  <c r="H15" i="16" s="1"/>
  <c r="F35" i="1" s="1"/>
  <c r="E17" i="16"/>
  <c r="H8" i="16"/>
  <c r="F28" i="1" s="1"/>
  <c r="S9" i="16"/>
  <c r="W9" i="16"/>
  <c r="H16" i="16"/>
  <c r="F36" i="1" s="1"/>
  <c r="H18" i="16"/>
  <c r="E21" i="16"/>
  <c r="H21" i="16" s="1"/>
  <c r="F41" i="1" s="1"/>
  <c r="N9" i="16"/>
  <c r="R9" i="16"/>
  <c r="V9" i="16"/>
  <c r="H25" i="16"/>
  <c r="F45" i="1" s="1"/>
  <c r="Q9" i="16"/>
  <c r="E23" i="16"/>
  <c r="H23" i="16" s="1"/>
  <c r="F43" i="1" s="1"/>
  <c r="H24" i="16"/>
  <c r="F44" i="1" s="1"/>
  <c r="L9" i="16"/>
  <c r="J9" i="16"/>
  <c r="F48" i="17"/>
  <c r="I20" i="2" s="1"/>
  <c r="I19" i="2" s="1"/>
  <c r="P9" i="16"/>
  <c r="H28" i="17"/>
  <c r="G49" i="1"/>
  <c r="G48" i="1" s="1"/>
  <c r="H28" i="16"/>
  <c r="F49" i="1"/>
  <c r="F48" i="1" s="1"/>
  <c r="F15" i="17"/>
  <c r="S9" i="17"/>
  <c r="W9" i="17"/>
  <c r="T9" i="17"/>
  <c r="G9" i="17"/>
  <c r="H20" i="17"/>
  <c r="G40" i="1" s="1"/>
  <c r="E23" i="17"/>
  <c r="H23" i="17" s="1"/>
  <c r="G43" i="1" s="1"/>
  <c r="H25" i="17"/>
  <c r="G45" i="1" s="1"/>
  <c r="J9" i="17"/>
  <c r="H18" i="17"/>
  <c r="E21" i="17"/>
  <c r="H21" i="17" s="1"/>
  <c r="G41" i="1" s="1"/>
  <c r="F23" i="17"/>
  <c r="Q9" i="17"/>
  <c r="L9" i="17"/>
  <c r="H82" i="17"/>
  <c r="F85" i="17"/>
  <c r="H85" i="17" s="1"/>
  <c r="K13" i="16"/>
  <c r="K12" i="16" s="1"/>
  <c r="K9" i="16" s="1"/>
  <c r="K101" i="16"/>
  <c r="K103" i="16" s="1"/>
  <c r="F35" i="16"/>
  <c r="H39" i="16"/>
  <c r="G59" i="1"/>
  <c r="G62" i="1"/>
  <c r="I35" i="2"/>
  <c r="I34" i="2" s="1"/>
  <c r="I7" i="2" s="1"/>
  <c r="I15" i="2" s="1"/>
  <c r="H83" i="16"/>
  <c r="E85" i="16"/>
  <c r="H85" i="16" s="1"/>
  <c r="F85" i="16"/>
  <c r="H84" i="16"/>
  <c r="H67" i="16"/>
  <c r="K9" i="17"/>
  <c r="H81" i="16"/>
  <c r="H78" i="16"/>
  <c r="H80" i="16"/>
  <c r="E117" i="17"/>
  <c r="E118" i="17" s="1"/>
  <c r="H118" i="17" s="1"/>
  <c r="G100" i="17"/>
  <c r="F19" i="17"/>
  <c r="H19" i="17" s="1"/>
  <c r="G39" i="1" s="1"/>
  <c r="P17" i="17"/>
  <c r="F17" i="17" s="1"/>
  <c r="H17" i="17" s="1"/>
  <c r="G37" i="1" s="1"/>
  <c r="I12" i="17"/>
  <c r="E13" i="17"/>
  <c r="H13" i="17" s="1"/>
  <c r="G33" i="1" s="1"/>
  <c r="F27" i="17"/>
  <c r="H15" i="17"/>
  <c r="G35" i="1" s="1"/>
  <c r="P9" i="17"/>
  <c r="H35" i="17"/>
  <c r="H48" i="17"/>
  <c r="M27" i="17"/>
  <c r="E35" i="17"/>
  <c r="E27" i="17" s="1"/>
  <c r="O9" i="17"/>
  <c r="F9" i="17" s="1"/>
  <c r="F12" i="17"/>
  <c r="E117" i="16"/>
  <c r="E118" i="16" s="1"/>
  <c r="H118" i="16" s="1"/>
  <c r="G100" i="16"/>
  <c r="I12" i="16"/>
  <c r="H48" i="16"/>
  <c r="F19" i="16"/>
  <c r="H19" i="16" s="1"/>
  <c r="F39" i="1" s="1"/>
  <c r="H35" i="16"/>
  <c r="E27" i="16"/>
  <c r="H40" i="16"/>
  <c r="M27" i="16"/>
  <c r="E35" i="16"/>
  <c r="F48" i="16"/>
  <c r="O17" i="16"/>
  <c r="F17" i="16" s="1"/>
  <c r="H17" i="16" s="1"/>
  <c r="F37" i="1" s="1"/>
  <c r="F27" i="16" l="1"/>
  <c r="H20" i="2"/>
  <c r="H19" i="2" s="1"/>
  <c r="H35" i="2" s="1"/>
  <c r="H34" i="2" s="1"/>
  <c r="H7" i="2" s="1"/>
  <c r="H15" i="2" s="1"/>
  <c r="G80" i="1"/>
  <c r="G83" i="1"/>
  <c r="F83" i="1"/>
  <c r="F80" i="1"/>
  <c r="E13" i="16"/>
  <c r="H13" i="16" s="1"/>
  <c r="F33" i="1" s="1"/>
  <c r="F61" i="1"/>
  <c r="F58" i="1"/>
  <c r="F59" i="1"/>
  <c r="F62" i="1"/>
  <c r="G61" i="1"/>
  <c r="G58" i="1"/>
  <c r="H27" i="17"/>
  <c r="G47" i="1" s="1"/>
  <c r="H27" i="16"/>
  <c r="F47" i="1" s="1"/>
  <c r="I9" i="17"/>
  <c r="E9" i="17" s="1"/>
  <c r="H9" i="17" s="1"/>
  <c r="E12" i="17"/>
  <c r="H12" i="17" s="1"/>
  <c r="G32" i="1" s="1"/>
  <c r="I9" i="16"/>
  <c r="E9" i="16" s="1"/>
  <c r="E12" i="16"/>
  <c r="H12" i="16" s="1"/>
  <c r="F32" i="1" s="1"/>
  <c r="O9" i="16"/>
  <c r="F9" i="16" s="1"/>
  <c r="H102" i="17" l="1"/>
  <c r="H104" i="17" s="1"/>
  <c r="G29" i="1"/>
  <c r="H9" i="16"/>
  <c r="H102" i="16" l="1"/>
  <c r="H104" i="16" s="1"/>
  <c r="F29" i="1"/>
  <c r="E86" i="12"/>
  <c r="F86" i="12"/>
  <c r="Q19" i="12" l="1"/>
  <c r="O19" i="12"/>
  <c r="K56" i="12" l="1"/>
  <c r="A12" i="1" l="1"/>
  <c r="K40" i="12" l="1"/>
  <c r="I44" i="2" l="1"/>
  <c r="I49" i="2"/>
  <c r="K48" i="12" l="1"/>
  <c r="I48" i="12"/>
  <c r="E79" i="1" l="1"/>
  <c r="E78" i="1" s="1"/>
  <c r="I28" i="12"/>
  <c r="I27" i="12" s="1"/>
  <c r="Q12" i="12"/>
  <c r="P12" i="12"/>
  <c r="O12" i="12"/>
  <c r="N12" i="12"/>
  <c r="M12" i="12"/>
  <c r="O17" i="12"/>
  <c r="I17" i="12"/>
  <c r="G35" i="12"/>
  <c r="I40" i="12"/>
  <c r="K28" i="12"/>
  <c r="I35" i="12"/>
  <c r="K35" i="12"/>
  <c r="Q35" i="12"/>
  <c r="P35" i="12"/>
  <c r="O35" i="12"/>
  <c r="N35" i="12"/>
  <c r="M35" i="12"/>
  <c r="L35" i="12"/>
  <c r="I12" i="12" l="1"/>
  <c r="K27" i="12"/>
  <c r="K12" i="12" l="1"/>
  <c r="K101" i="12" s="1"/>
  <c r="Q48" i="12"/>
  <c r="P48" i="12"/>
  <c r="O48" i="12"/>
  <c r="P23" i="12"/>
  <c r="Q23" i="12"/>
  <c r="O23" i="12"/>
  <c r="P21" i="12"/>
  <c r="Q21" i="12"/>
  <c r="O21" i="12"/>
  <c r="Q17" i="12"/>
  <c r="P15" i="12"/>
  <c r="Q15" i="12"/>
  <c r="O15" i="12"/>
  <c r="O9" i="12" l="1"/>
  <c r="Q9" i="12"/>
  <c r="G28" i="12" l="1"/>
  <c r="G27" i="12" s="1"/>
  <c r="G40" i="12"/>
  <c r="F30" i="12" l="1"/>
  <c r="N17" i="12" l="1"/>
  <c r="M20" i="15" l="1"/>
  <c r="I107" i="12" l="1"/>
  <c r="F74" i="12" l="1"/>
  <c r="F75" i="12"/>
  <c r="F76" i="12"/>
  <c r="E74" i="12"/>
  <c r="E75" i="12"/>
  <c r="E76" i="12"/>
  <c r="H76" i="12" l="1"/>
  <c r="H75" i="12"/>
  <c r="H74" i="12"/>
  <c r="J85" i="12"/>
  <c r="K85" i="12"/>
  <c r="L85" i="12"/>
  <c r="M85" i="12"/>
  <c r="N85" i="12"/>
  <c r="O85" i="12"/>
  <c r="P85" i="12"/>
  <c r="Q85" i="12"/>
  <c r="R85" i="12"/>
  <c r="S85" i="12"/>
  <c r="T85" i="12"/>
  <c r="U85" i="12"/>
  <c r="V85" i="12"/>
  <c r="W85" i="12"/>
  <c r="I85" i="12"/>
  <c r="F81" i="14" l="1"/>
  <c r="F82" i="14"/>
  <c r="I8" i="1" l="1"/>
  <c r="B95" i="17" l="1"/>
  <c r="G2" i="17" s="1"/>
  <c r="B95" i="16"/>
  <c r="G2" i="16" s="1"/>
  <c r="B95" i="12"/>
  <c r="G15" i="12"/>
  <c r="G17" i="12"/>
  <c r="G21" i="12"/>
  <c r="G23" i="12"/>
  <c r="G2" i="12" l="1"/>
  <c r="A55" i="2"/>
  <c r="J48" i="12"/>
  <c r="E18" i="12" l="1"/>
  <c r="F26" i="12" l="1"/>
  <c r="F25" i="12"/>
  <c r="F24" i="12"/>
  <c r="F22" i="12"/>
  <c r="F18" i="12"/>
  <c r="H18" i="12" s="1"/>
  <c r="F16" i="12"/>
  <c r="F14" i="12"/>
  <c r="F13" i="12"/>
  <c r="F11" i="12"/>
  <c r="F10" i="12"/>
  <c r="F8" i="12"/>
  <c r="F7" i="12"/>
  <c r="E25" i="12"/>
  <c r="E24" i="12"/>
  <c r="E22" i="12"/>
  <c r="E20" i="12"/>
  <c r="E19" i="12"/>
  <c r="E16" i="12"/>
  <c r="E14" i="12"/>
  <c r="E11" i="12"/>
  <c r="E10" i="12"/>
  <c r="E8" i="12"/>
  <c r="E33" i="12"/>
  <c r="E32" i="12"/>
  <c r="E30" i="12"/>
  <c r="E7" i="12"/>
  <c r="H8" i="12" l="1"/>
  <c r="H10" i="12"/>
  <c r="H14" i="12"/>
  <c r="H7" i="12"/>
  <c r="H11" i="12"/>
  <c r="H26" i="12"/>
  <c r="H22" i="12"/>
  <c r="H25" i="12"/>
  <c r="H16" i="12"/>
  <c r="H24" i="12"/>
  <c r="F20" i="12" l="1"/>
  <c r="M17" i="12" l="1"/>
  <c r="E64" i="12" l="1"/>
  <c r="E50" i="12"/>
  <c r="F50" i="12"/>
  <c r="E51" i="12"/>
  <c r="H51" i="12" s="1"/>
  <c r="F51" i="12"/>
  <c r="E52" i="12"/>
  <c r="F52" i="12"/>
  <c r="E53" i="12"/>
  <c r="F53" i="12"/>
  <c r="E54" i="12"/>
  <c r="F54" i="12"/>
  <c r="E55" i="12"/>
  <c r="F55" i="12"/>
  <c r="E56" i="12"/>
  <c r="F56" i="12"/>
  <c r="E57" i="12"/>
  <c r="F57" i="12"/>
  <c r="E58" i="12"/>
  <c r="F58" i="12"/>
  <c r="E59" i="12"/>
  <c r="F59" i="12"/>
  <c r="E60" i="12"/>
  <c r="F60" i="12"/>
  <c r="E61" i="12"/>
  <c r="F61" i="12"/>
  <c r="E62" i="12"/>
  <c r="F62" i="12"/>
  <c r="E63" i="12"/>
  <c r="F63" i="12"/>
  <c r="F64" i="12"/>
  <c r="E65" i="12"/>
  <c r="F65" i="12"/>
  <c r="E66" i="12"/>
  <c r="F66" i="12"/>
  <c r="E67" i="12"/>
  <c r="F67" i="12"/>
  <c r="E68" i="12"/>
  <c r="F68" i="12"/>
  <c r="E69" i="12"/>
  <c r="F69" i="12"/>
  <c r="E70" i="12"/>
  <c r="F70" i="12"/>
  <c r="E71" i="12"/>
  <c r="F71" i="12"/>
  <c r="E72" i="12"/>
  <c r="F72" i="12"/>
  <c r="E73" i="12"/>
  <c r="F73" i="12"/>
  <c r="F49" i="12"/>
  <c r="E49" i="12"/>
  <c r="H49" i="12" s="1"/>
  <c r="E34" i="12"/>
  <c r="E36" i="12"/>
  <c r="E37" i="12"/>
  <c r="E38" i="12"/>
  <c r="E39" i="12"/>
  <c r="E35" i="12" s="1"/>
  <c r="E41" i="12"/>
  <c r="E42" i="12"/>
  <c r="E43" i="12"/>
  <c r="E44" i="12"/>
  <c r="E45" i="12"/>
  <c r="E46" i="12"/>
  <c r="E47" i="12"/>
  <c r="F34" i="12"/>
  <c r="F36" i="12"/>
  <c r="F37" i="12"/>
  <c r="F38" i="12"/>
  <c r="F39" i="12"/>
  <c r="F35" i="12" s="1"/>
  <c r="F41" i="12"/>
  <c r="F42" i="12"/>
  <c r="F43" i="12"/>
  <c r="F44" i="12"/>
  <c r="F45" i="12"/>
  <c r="F46" i="12"/>
  <c r="F47" i="12"/>
  <c r="F29" i="12"/>
  <c r="F31" i="12"/>
  <c r="F32" i="12"/>
  <c r="F33" i="12"/>
  <c r="H69" i="12" l="1"/>
  <c r="H62" i="12"/>
  <c r="H68" i="12"/>
  <c r="H66" i="12"/>
  <c r="E31" i="12"/>
  <c r="E29" i="12"/>
  <c r="J35" i="12" l="1"/>
  <c r="R35" i="12"/>
  <c r="S35" i="12"/>
  <c r="T35" i="12"/>
  <c r="U35" i="12"/>
  <c r="V35" i="12"/>
  <c r="W35" i="12"/>
  <c r="F78" i="12" l="1"/>
  <c r="F77" i="12"/>
  <c r="E85" i="1"/>
  <c r="E77" i="12"/>
  <c r="E48" i="12" s="1"/>
  <c r="H70" i="12" l="1"/>
  <c r="H71" i="12"/>
  <c r="H77" i="12"/>
  <c r="H73" i="12"/>
  <c r="H72" i="12"/>
  <c r="W48" i="12" l="1"/>
  <c r="N48" i="12"/>
  <c r="M48" i="12"/>
  <c r="L48" i="12"/>
  <c r="V48" i="12"/>
  <c r="U48" i="12"/>
  <c r="T48" i="12"/>
  <c r="S48" i="12"/>
  <c r="R48" i="12"/>
  <c r="H86" i="12"/>
  <c r="E94" i="1" s="1"/>
  <c r="E93" i="1" s="1"/>
  <c r="F79" i="12"/>
  <c r="F80" i="12"/>
  <c r="F81" i="12"/>
  <c r="F82" i="12"/>
  <c r="F83" i="12"/>
  <c r="F84" i="12"/>
  <c r="F85" i="12"/>
  <c r="E78" i="12"/>
  <c r="E79" i="12"/>
  <c r="E80" i="12"/>
  <c r="E81" i="12"/>
  <c r="E82" i="12"/>
  <c r="E83" i="12"/>
  <c r="E84" i="12"/>
  <c r="E85" i="12"/>
  <c r="F48" i="12" l="1"/>
  <c r="J17" i="12"/>
  <c r="K17" i="12"/>
  <c r="L17" i="12"/>
  <c r="R17" i="12"/>
  <c r="S17" i="12"/>
  <c r="T17" i="12"/>
  <c r="U17" i="12"/>
  <c r="V17" i="12"/>
  <c r="W17" i="12"/>
  <c r="H20" i="12"/>
  <c r="E17" i="12" l="1"/>
  <c r="Q40" i="12"/>
  <c r="R40" i="12"/>
  <c r="S40" i="12"/>
  <c r="T40" i="12"/>
  <c r="U40" i="12"/>
  <c r="V40" i="12"/>
  <c r="W40" i="12"/>
  <c r="Q28" i="12"/>
  <c r="Q27" i="12" s="1"/>
  <c r="R28" i="12"/>
  <c r="S28" i="12"/>
  <c r="T28" i="12"/>
  <c r="U28" i="12"/>
  <c r="V28" i="12"/>
  <c r="W28" i="12"/>
  <c r="R23" i="12"/>
  <c r="S23" i="12"/>
  <c r="T23" i="12"/>
  <c r="U23" i="12"/>
  <c r="V23" i="12"/>
  <c r="W23" i="12"/>
  <c r="R21" i="12"/>
  <c r="S21" i="12"/>
  <c r="T21" i="12"/>
  <c r="U21" i="12"/>
  <c r="V21" i="12"/>
  <c r="W21" i="12"/>
  <c r="R15" i="12"/>
  <c r="S15" i="12"/>
  <c r="T15" i="12"/>
  <c r="U15" i="12"/>
  <c r="V15" i="12"/>
  <c r="W15" i="12"/>
  <c r="R12" i="12"/>
  <c r="S12" i="12"/>
  <c r="T12" i="12"/>
  <c r="U12" i="12"/>
  <c r="V12" i="12"/>
  <c r="W12" i="12"/>
  <c r="U27" i="12" l="1"/>
  <c r="W27" i="12"/>
  <c r="S27" i="12"/>
  <c r="V27" i="12"/>
  <c r="T27" i="12"/>
  <c r="R27" i="12"/>
  <c r="U9" i="12"/>
  <c r="T9" i="12"/>
  <c r="W9" i="12"/>
  <c r="S9" i="12"/>
  <c r="V9" i="12"/>
  <c r="R9" i="12"/>
  <c r="J40" i="12"/>
  <c r="L40" i="12"/>
  <c r="M40" i="12"/>
  <c r="N40" i="12"/>
  <c r="O40" i="12"/>
  <c r="P40" i="12"/>
  <c r="J28" i="12"/>
  <c r="J27" i="12" s="1"/>
  <c r="L28" i="12"/>
  <c r="L27" i="12" s="1"/>
  <c r="M28" i="12"/>
  <c r="M27" i="12" s="1"/>
  <c r="N28" i="12"/>
  <c r="N27" i="12" s="1"/>
  <c r="O28" i="12"/>
  <c r="O27" i="12" s="1"/>
  <c r="P28" i="12"/>
  <c r="P27" i="12" s="1"/>
  <c r="P19" i="12" s="1"/>
  <c r="H59" i="12"/>
  <c r="L12" i="12" l="1"/>
  <c r="E13" i="12"/>
  <c r="H13" i="12" s="1"/>
  <c r="E33" i="1" s="1"/>
  <c r="P17" i="12"/>
  <c r="F19" i="12"/>
  <c r="H19" i="12" s="1"/>
  <c r="E39" i="1" s="1"/>
  <c r="F28" i="12"/>
  <c r="F27" i="12" s="1"/>
  <c r="F40" i="12"/>
  <c r="E40" i="12"/>
  <c r="H40" i="12" s="1"/>
  <c r="P9" i="12" l="1"/>
  <c r="F17" i="12"/>
  <c r="H85" i="12"/>
  <c r="H17" i="12"/>
  <c r="E37" i="1" s="1"/>
  <c r="H32" i="12"/>
  <c r="H37" i="12"/>
  <c r="H42" i="12"/>
  <c r="H46" i="12"/>
  <c r="H58" i="12"/>
  <c r="H50" i="12"/>
  <c r="H52" i="12"/>
  <c r="H53" i="12"/>
  <c r="H55" i="12"/>
  <c r="H56" i="12"/>
  <c r="H57" i="12"/>
  <c r="H60" i="12"/>
  <c r="H61" i="12"/>
  <c r="H63" i="12"/>
  <c r="H64" i="12"/>
  <c r="H65" i="12"/>
  <c r="H67" i="12"/>
  <c r="H78" i="12"/>
  <c r="H79" i="12"/>
  <c r="H80" i="12"/>
  <c r="H81" i="12"/>
  <c r="H82" i="12"/>
  <c r="H83" i="12"/>
  <c r="H84" i="12"/>
  <c r="E28" i="12"/>
  <c r="E27" i="12" s="1"/>
  <c r="H47" i="12" l="1"/>
  <c r="H43" i="12"/>
  <c r="E68" i="1" s="1"/>
  <c r="H38" i="12"/>
  <c r="H44" i="12"/>
  <c r="H39" i="12"/>
  <c r="H33" i="12"/>
  <c r="H34" i="12"/>
  <c r="H45" i="12"/>
  <c r="H41" i="12"/>
  <c r="H36" i="12"/>
  <c r="H31" i="12"/>
  <c r="E53" i="1" s="1"/>
  <c r="H54" i="12"/>
  <c r="E82" i="1" s="1"/>
  <c r="H48" i="12" l="1"/>
  <c r="E83" i="1" s="1"/>
  <c r="E62" i="1"/>
  <c r="E59" i="1"/>
  <c r="H35" i="12"/>
  <c r="G30" i="2"/>
  <c r="G29" i="2" s="1"/>
  <c r="E80" i="1" l="1"/>
  <c r="J80" i="1" s="1"/>
  <c r="E58" i="1"/>
  <c r="E61" i="1"/>
  <c r="G20" i="2"/>
  <c r="G19" i="2" s="1"/>
  <c r="G17" i="2"/>
  <c r="G16" i="2" s="1"/>
  <c r="G35" i="2" l="1"/>
  <c r="G34" i="2" s="1"/>
  <c r="G7" i="2" s="1"/>
  <c r="G15" i="2" s="1"/>
  <c r="E44" i="1"/>
  <c r="I21" i="12"/>
  <c r="M21" i="12"/>
  <c r="J21" i="12"/>
  <c r="L21" i="12"/>
  <c r="N21" i="12"/>
  <c r="K21" i="12"/>
  <c r="K15" i="12"/>
  <c r="L16" i="2" l="1"/>
  <c r="F21" i="12"/>
  <c r="E21" i="12"/>
  <c r="E45" i="1"/>
  <c r="H29" i="12"/>
  <c r="E49" i="1" s="1"/>
  <c r="E27" i="1"/>
  <c r="E42" i="1"/>
  <c r="E36" i="1"/>
  <c r="E30" i="1"/>
  <c r="E28" i="1"/>
  <c r="E40" i="1"/>
  <c r="E31" i="1"/>
  <c r="E34" i="1"/>
  <c r="H21" i="12" l="1"/>
  <c r="E41" i="1" s="1"/>
  <c r="M23" i="12"/>
  <c r="J23" i="12"/>
  <c r="L23" i="12"/>
  <c r="N23" i="12"/>
  <c r="J12" i="12"/>
  <c r="M15" i="12"/>
  <c r="I15" i="12"/>
  <c r="J15" i="12"/>
  <c r="L15" i="12"/>
  <c r="N15" i="12"/>
  <c r="L9" i="12" l="1"/>
  <c r="N9" i="12"/>
  <c r="I9" i="12"/>
  <c r="M9" i="12"/>
  <c r="E12" i="12"/>
  <c r="F12" i="12"/>
  <c r="E15" i="12"/>
  <c r="F15" i="12"/>
  <c r="F23" i="12"/>
  <c r="J9" i="12"/>
  <c r="E46" i="1"/>
  <c r="K23" i="12"/>
  <c r="K9" i="12" s="1"/>
  <c r="E9" i="12" l="1"/>
  <c r="E23" i="12"/>
  <c r="H23" i="12" s="1"/>
  <c r="E43" i="1" s="1"/>
  <c r="F9" i="12"/>
  <c r="H15" i="12"/>
  <c r="E35" i="1" s="1"/>
  <c r="J15" i="2" l="1"/>
  <c r="E56" i="1" l="1"/>
  <c r="G117" i="12" l="1"/>
  <c r="G118" i="12" s="1"/>
  <c r="E52" i="1"/>
  <c r="E57" i="1"/>
  <c r="E67" i="1" l="1"/>
  <c r="E66" i="1" s="1"/>
  <c r="H30" i="12" l="1"/>
  <c r="E50" i="1" s="1"/>
  <c r="E48" i="1" s="1"/>
  <c r="J61" i="1" s="1"/>
  <c r="H28" i="12" l="1"/>
  <c r="H27" i="12" s="1"/>
  <c r="E47" i="1" l="1"/>
  <c r="J55" i="1" s="1"/>
  <c r="J63" i="1" l="1"/>
  <c r="G9" i="12"/>
  <c r="H12" i="12"/>
  <c r="E32" i="1" s="1"/>
  <c r="H9" i="12" l="1"/>
  <c r="E117" i="12"/>
  <c r="E118" i="12" s="1"/>
  <c r="H118" i="12" s="1"/>
  <c r="G100" i="12"/>
  <c r="E29" i="1" l="1"/>
  <c r="J46" i="1" s="1"/>
  <c r="H102" i="12"/>
  <c r="H104" i="12" s="1"/>
</calcChain>
</file>

<file path=xl/comments1.xml><?xml version="1.0" encoding="utf-8"?>
<comments xmlns="http://schemas.openxmlformats.org/spreadsheetml/2006/main">
  <authors>
    <author>Антипин Федор Сергеевич</author>
  </authors>
  <commentList>
    <comment ref="E26" authorId="0" shapeId="0">
      <text>
        <r>
          <rPr>
            <b/>
            <sz val="9"/>
            <color indexed="81"/>
            <rFont val="Tahoma"/>
            <family val="2"/>
            <charset val="204"/>
          </rPr>
          <t>Антипин Федор Сергеевич:</t>
        </r>
        <r>
          <rPr>
            <sz val="9"/>
            <color indexed="81"/>
            <rFont val="Tahoma"/>
            <family val="2"/>
            <charset val="204"/>
          </rPr>
          <t xml:space="preserve">
</t>
        </r>
      </text>
    </comment>
    <comment ref="K26" authorId="0" shapeId="0">
      <text>
        <r>
          <rPr>
            <b/>
            <sz val="9"/>
            <color indexed="81"/>
            <rFont val="Tahoma"/>
            <charset val="1"/>
          </rPr>
          <t>Антипин Федор Сергеевич:</t>
        </r>
        <r>
          <rPr>
            <sz val="9"/>
            <color indexed="81"/>
            <rFont val="Tahoma"/>
            <charset val="1"/>
          </rPr>
          <t xml:space="preserve">
</t>
        </r>
        <r>
          <rPr>
            <sz val="20"/>
            <color indexed="81"/>
            <rFont val="Tahoma"/>
            <family val="2"/>
            <charset val="204"/>
          </rPr>
          <t xml:space="preserve">дгк - 57 530,76
</t>
        </r>
      </text>
    </comment>
  </commentList>
</comments>
</file>

<file path=xl/sharedStrings.xml><?xml version="1.0" encoding="utf-8"?>
<sst xmlns="http://schemas.openxmlformats.org/spreadsheetml/2006/main" count="1489" uniqueCount="612">
  <si>
    <t>УТВЕРЖДАЮ</t>
  </si>
  <si>
    <t>(наименование должности)</t>
  </si>
  <si>
    <t>(подпись)</t>
  </si>
  <si>
    <t>(расшифровка подписи)</t>
  </si>
  <si>
    <t>ПЛАН</t>
  </si>
  <si>
    <t>Коды</t>
  </si>
  <si>
    <t>по ОКПО</t>
  </si>
  <si>
    <t xml:space="preserve">Государственное учреждение (подразделение) </t>
  </si>
  <si>
    <t>Глава по БК</t>
  </si>
  <si>
    <t>016</t>
  </si>
  <si>
    <t>по ОКЕИ</t>
  </si>
  <si>
    <t>(ИНН/КПП, наименование)</t>
  </si>
  <si>
    <t>по ОКВ</t>
  </si>
  <si>
    <t xml:space="preserve">Адрес учреждения (подразделения)  </t>
  </si>
  <si>
    <t xml:space="preserve">Наименование органа, осуществляюшего функции и полномочия учредителя     </t>
  </si>
  <si>
    <t>Министерство образования и науки Хабаровского края</t>
  </si>
  <si>
    <t>Единица измерения: рубли (с точностью до второго десятичного знака)</t>
  </si>
  <si>
    <t>Раздел 1. Поступления и выплаты</t>
  </si>
  <si>
    <t>Наименование показателя</t>
  </si>
  <si>
    <r>
      <t xml:space="preserve">Код по бюджетной классификации Российской Федерации </t>
    </r>
    <r>
      <rPr>
        <vertAlign val="superscript"/>
        <sz val="10"/>
        <rFont val="Times New Roman"/>
        <family val="1"/>
        <charset val="204"/>
      </rPr>
      <t>3</t>
    </r>
  </si>
  <si>
    <r>
      <t xml:space="preserve">Аналити- ческий код </t>
    </r>
    <r>
      <rPr>
        <vertAlign val="superscript"/>
        <sz val="10"/>
        <rFont val="Times New Roman"/>
        <family val="1"/>
        <charset val="204"/>
      </rPr>
      <t>4</t>
    </r>
  </si>
  <si>
    <t>Сумма</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</si>
  <si>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</si>
  <si>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</si>
  <si>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</si>
  <si>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</si>
  <si>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</si>
  <si>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</si>
  <si>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</si>
  <si>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</si>
  <si>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</si>
  <si>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</si>
  <si>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</si>
  <si>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</si>
  <si>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r>
      <t xml:space="preserve">Остаток средств на начало текущего финансового года </t>
    </r>
    <r>
      <rPr>
        <vertAlign val="superscript"/>
        <sz val="10"/>
        <rFont val="Times New Roman"/>
        <family val="1"/>
        <charset val="204"/>
      </rPr>
      <t>5</t>
    </r>
  </si>
  <si>
    <t>0001</t>
  </si>
  <si>
    <t>х</t>
  </si>
  <si>
    <r>
      <t xml:space="preserve">Остаток средств на конец текущего финансового года </t>
    </r>
    <r>
      <rPr>
        <vertAlign val="superscript"/>
        <sz val="10"/>
        <rFont val="Times New Roman"/>
        <family val="1"/>
        <charset val="204"/>
      </rPr>
      <t>5</t>
    </r>
  </si>
  <si>
    <t>0002</t>
  </si>
  <si>
    <t>Доходы, всего:</t>
  </si>
  <si>
    <t>1000</t>
  </si>
  <si>
    <r>
      <t xml:space="preserve">в том числе:
</t>
    </r>
    <r>
      <rPr>
        <b/>
        <sz val="10"/>
        <rFont val="Times New Roman"/>
        <family val="1"/>
        <charset val="204"/>
      </rPr>
      <t>доходы от собственности, всего</t>
    </r>
  </si>
  <si>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</si>
  <si>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</si>
  <si>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</si>
  <si>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</si>
  <si>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</si>
  <si>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</si>
  <si>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</si>
  <si>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</si>
  <si>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</si>
  <si>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</si>
  <si>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</si>
  <si>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</si>
  <si>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</si>
  <si>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</si>
  <si>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</si>
  <si>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</si>
  <si>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</si>
  <si>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</si>
  <si>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</si>
  <si>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</si>
  <si>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</si>
  <si>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</si>
  <si>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прочие доходы, всего</t>
  </si>
  <si>
    <t>180</t>
  </si>
  <si>
    <t>доходы от операций с активами, всего</t>
  </si>
  <si>
    <t>1900</t>
  </si>
  <si>
    <r>
      <t xml:space="preserve">прочие поступления, всего </t>
    </r>
    <r>
      <rPr>
        <vertAlign val="superscript"/>
        <sz val="10"/>
        <rFont val="Times New Roman"/>
        <family val="1"/>
        <charset val="204"/>
      </rPr>
      <t>6</t>
    </r>
  </si>
  <si>
    <t>1980</t>
  </si>
  <si>
    <t>из них:
увеличение остатков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</si>
  <si>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</si>
  <si>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</si>
  <si>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</si>
  <si>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</si>
  <si>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</si>
  <si>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</si>
  <si>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</si>
  <si>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</si>
  <si>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</si>
  <si>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211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</si>
  <si>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</si>
  <si>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</si>
  <si>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</si>
  <si>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</si>
  <si>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</si>
  <si>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</si>
  <si>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</si>
  <si>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</si>
  <si>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</si>
  <si>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</si>
  <si>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</si>
  <si>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</si>
  <si>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</si>
  <si>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страховые взносы на обязательное социальное страхование в части выплат персоналу, подлежащих обложению страховыми взносами</t>
  </si>
  <si>
    <t>2180</t>
  </si>
  <si>
    <t>139</t>
  </si>
  <si>
    <t>2181</t>
  </si>
  <si>
    <t>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</si>
  <si>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</si>
  <si>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</si>
  <si>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</si>
  <si>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</si>
  <si>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</si>
  <si>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</si>
  <si>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t>
  </si>
  <si>
    <t>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</si>
  <si>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</si>
  <si>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</si>
  <si>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</si>
  <si>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</si>
  <si>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</si>
  <si>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</si>
  <si>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</si>
  <si>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</si>
  <si>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иные выплаты населению</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</si>
  <si>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</si>
  <si>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</si>
  <si>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</si>
  <si>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</si>
  <si>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</si>
  <si>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</si>
  <si>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</si>
  <si>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</si>
  <si>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</si>
  <si>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</si>
  <si>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</si>
  <si>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</si>
  <si>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</si>
  <si>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</si>
  <si>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</si>
  <si>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</si>
  <si>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x</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</si>
  <si>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</si>
  <si>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</si>
  <si>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</si>
  <si>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</si>
  <si>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</si>
  <si>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</si>
  <si>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</si>
  <si>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</si>
  <si>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</si>
  <si>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</si>
  <si>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</si>
  <si>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</si>
  <si>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</si>
  <si>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</si>
  <si>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</si>
  <si>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</si>
  <si>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</si>
  <si>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</si>
  <si>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</si>
  <si>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</si>
  <si>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</si>
  <si>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</si>
  <si>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</si>
  <si>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10"/>
        <rFont val="Times New Roman"/>
        <family val="1"/>
        <charset val="204"/>
      </rPr>
      <t>7</t>
    </r>
  </si>
  <si>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</si>
  <si>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</si>
  <si>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</si>
  <si>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</si>
  <si>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</si>
  <si>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</si>
  <si>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</si>
  <si>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</si>
  <si>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</si>
  <si>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</si>
  <si>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</si>
  <si>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</si>
  <si>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</si>
  <si>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</si>
  <si>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</si>
  <si>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10"/>
        <rFont val="Times New Roman"/>
        <family val="1"/>
        <charset val="204"/>
      </rPr>
      <t>8</t>
    </r>
  </si>
  <si>
    <t>3000</t>
  </si>
  <si>
    <t>100</t>
  </si>
  <si>
    <r>
      <t xml:space="preserve">в том числе:
налог на прибыль </t>
    </r>
    <r>
      <rPr>
        <vertAlign val="superscript"/>
        <sz val="10"/>
        <rFont val="Times New Roman"/>
        <family val="1"/>
        <charset val="204"/>
      </rPr>
      <t>8</t>
    </r>
  </si>
  <si>
    <t>3010</t>
  </si>
  <si>
    <r>
      <t xml:space="preserve">налог на добавленную стоимость </t>
    </r>
    <r>
      <rPr>
        <vertAlign val="superscript"/>
        <sz val="10"/>
        <rFont val="Times New Roman"/>
        <family val="1"/>
        <charset val="204"/>
      </rPr>
      <t>8</t>
    </r>
  </si>
  <si>
    <t>3020</t>
  </si>
  <si>
    <r>
      <t xml:space="preserve">прочие налоги, уменьшающие доход </t>
    </r>
    <r>
      <rPr>
        <vertAlign val="superscript"/>
        <sz val="10"/>
        <rFont val="Times New Roman"/>
        <family val="1"/>
        <charset val="204"/>
      </rPr>
      <t>8</t>
    </r>
  </si>
  <si>
    <t>3030</t>
  </si>
  <si>
    <r>
      <t xml:space="preserve">Прочие выплаты, всего </t>
    </r>
    <r>
      <rPr>
        <b/>
        <vertAlign val="superscript"/>
        <sz val="10"/>
        <rFont val="Times New Roman"/>
        <family val="1"/>
        <charset val="204"/>
      </rPr>
      <t>9</t>
    </r>
  </si>
  <si>
    <t>4000</t>
  </si>
  <si>
    <t>из них:
возврат в бюджет средств субсидии</t>
  </si>
  <si>
    <t>4010</t>
  </si>
  <si>
    <t>610</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</si>
  <si>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</si>
  <si>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</si>
  <si>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</si>
  <si>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</si>
  <si>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</si>
  <si>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2000 - 2652 -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</si>
  <si>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</si>
  <si>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</si>
  <si>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</si>
  <si>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</si>
  <si>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</si>
  <si>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</si>
  <si>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</si>
  <si>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</si>
  <si>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Раздел 2. Сведения по выплатам на закупки товаров, работ, услуг </t>
    </r>
    <r>
      <rPr>
        <b/>
        <vertAlign val="superscript"/>
        <sz val="11"/>
        <rFont val="Times New Roman"/>
        <family val="1"/>
        <charset val="204"/>
      </rPr>
      <t>10</t>
    </r>
    <r>
      <rPr>
        <b/>
        <sz val="11"/>
        <rFont val="Times New Roman"/>
        <family val="1"/>
        <charset val="204"/>
      </rPr>
      <t xml:space="preserve">                                                                                                                                                              </t>
    </r>
  </si>
  <si>
    <t>№
п/п</t>
  </si>
  <si>
    <t>Коды
строк</t>
  </si>
  <si>
    <t>Год
начала закупки</t>
  </si>
  <si>
    <r>
      <t xml:space="preserve">Код по бюджетной классификации Российской Федерации </t>
    </r>
    <r>
      <rPr>
        <vertAlign val="superscript"/>
        <sz val="8"/>
        <rFont val="Times New Roman"/>
        <family val="1"/>
        <charset val="204"/>
      </rPr>
      <t>10.1</t>
    </r>
  </si>
  <si>
    <t>4.1</t>
  </si>
  <si>
    <r>
      <t xml:space="preserve">Выплаты на закупку товаров, работ, услуг, всего </t>
    </r>
    <r>
      <rPr>
        <b/>
        <vertAlign val="superscript"/>
        <sz val="10"/>
        <rFont val="Times New Roman"/>
        <family val="1"/>
        <charset val="204"/>
      </rPr>
      <t>11</t>
    </r>
  </si>
  <si>
    <t>26000</t>
  </si>
  <si>
    <t>1.1</t>
  </si>
  <si>
    <t>26100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</si>
  <si>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</si>
  <si>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10"/>
        <rFont val="Times New Roman"/>
        <family val="1"/>
        <charset val="204"/>
      </rPr>
      <t>12</t>
    </r>
  </si>
  <si>
    <t>26200</t>
  </si>
  <si>
    <t>1.3</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</si>
  <si>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10"/>
        <rFont val="Times New Roman"/>
        <family val="1"/>
        <charset val="204"/>
      </rPr>
      <t>13</t>
    </r>
  </si>
  <si>
    <t>26300</t>
  </si>
  <si>
    <t>1.3.1</t>
  </si>
  <si>
    <t>в том числе:
в соответствии с Федеральным законом № 44-ФЗ</t>
  </si>
  <si>
    <t>26310</t>
  </si>
  <si>
    <r>
      <t>из них</t>
    </r>
    <r>
      <rPr>
        <vertAlign val="superscript"/>
        <sz val="10"/>
        <rFont val="Times New Roman"/>
        <family val="1"/>
        <charset val="204"/>
      </rPr>
      <t xml:space="preserve"> 10.1</t>
    </r>
  </si>
  <si>
    <t>26310.1</t>
  </si>
  <si>
    <t>1.3.2</t>
  </si>
  <si>
    <r>
      <t xml:space="preserve">в соответствии с Федеральным законом № 223-ФЗ </t>
    </r>
    <r>
      <rPr>
        <vertAlign val="superscript"/>
        <sz val="10"/>
        <rFont val="Times New Roman"/>
        <family val="1"/>
        <charset val="204"/>
      </rPr>
      <t>14</t>
    </r>
  </si>
  <si>
    <t>26320</t>
  </si>
  <si>
    <t>1.4.1.2</t>
  </si>
  <si>
    <t>26412</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</si>
  <si>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</si>
  <si>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</si>
  <si>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</si>
  <si>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</si>
  <si>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26411</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</si>
  <si>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</si>
  <si>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</si>
  <si>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</si>
  <si>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</si>
  <si>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</si>
  <si>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26421.1</t>
  </si>
  <si>
    <t>1.4.2.2</t>
  </si>
  <si>
    <t>26422</t>
  </si>
  <si>
    <t>1.4.3</t>
  </si>
  <si>
    <r>
      <t xml:space="preserve">за счет субсидий, предоставляемых на осуществление капитальных вложений </t>
    </r>
    <r>
      <rPr>
        <vertAlign val="superscript"/>
        <sz val="10"/>
        <rFont val="Times New Roman"/>
        <family val="1"/>
        <charset val="204"/>
      </rPr>
      <t>15</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</si>
  <si>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</si>
  <si>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</si>
  <si>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</si>
  <si>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</si>
  <si>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</si>
  <si>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</si>
  <si>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</si>
  <si>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</si>
  <si>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</si>
  <si>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</si>
  <si>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</si>
  <si>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</si>
  <si>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26451.1</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</si>
  <si>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</si>
  <si>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</si>
  <si>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</si>
  <si>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</si>
  <si>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</si>
  <si>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10"/>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</si>
  <si>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</si>
  <si>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</si>
  <si>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</si>
  <si>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</si>
  <si>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</si>
  <si>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</si>
  <si>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</si>
  <si>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(фамилия, инициалы)</t>
  </si>
  <si>
    <t>(телефон)</t>
  </si>
  <si>
    <t>1500</t>
  </si>
  <si>
    <t>223</t>
  </si>
  <si>
    <t>226</t>
  </si>
  <si>
    <t>213</t>
  </si>
  <si>
    <t>291</t>
  </si>
  <si>
    <t>220</t>
  </si>
  <si>
    <t>383</t>
  </si>
  <si>
    <t>643</t>
  </si>
  <si>
    <t>Проверка</t>
  </si>
  <si>
    <t>№ п/п</t>
  </si>
  <si>
    <t>Наименование (Код строки в ПФХД)</t>
  </si>
  <si>
    <t>КОСГУ</t>
  </si>
  <si>
    <t>Субсидии на иные цели</t>
  </si>
  <si>
    <t>Итого</t>
  </si>
  <si>
    <t>в том числе (за счёт бюджетных средств):*</t>
  </si>
  <si>
    <t>Расходы, всего (2000), в том числе:</t>
  </si>
  <si>
    <t>Заработная плата</t>
  </si>
  <si>
    <t>Прочие несоциальные выплаты персоналу в денежной форме</t>
  </si>
  <si>
    <t>Начисления на выплаты по оплате труда</t>
  </si>
  <si>
    <t>Прочие работы, услуги</t>
  </si>
  <si>
    <t>Социальные пособия и компенсации персоналу в денежной форме</t>
  </si>
  <si>
    <t>социальные и иные выплаты населению, всего (2200)</t>
  </si>
  <si>
    <t>Пособия по социальной помощи населению в денежной форме</t>
  </si>
  <si>
    <t>Иные выплаты текущего характера физическим лицам</t>
  </si>
  <si>
    <t>Пособия, компенсации и иные социальные выплаты гражданам, кроме публичных нормативных обязательств</t>
  </si>
  <si>
    <t>уплата налогов, сборов и иных платежей, всего (2300)</t>
  </si>
  <si>
    <t>Налог на имущество</t>
  </si>
  <si>
    <t>Земельный налог</t>
  </si>
  <si>
    <t>Транспортный налог</t>
  </si>
  <si>
    <t>Прочие налоги и сборы</t>
  </si>
  <si>
    <t>безвозмездные перечисления организациям и физическим лицам, всего (2400)</t>
  </si>
  <si>
    <t>прочие выплаты (кроме выплат на закупку товаров, работ, услуг) (2500)</t>
  </si>
  <si>
    <t>расходы на закупку товаров, работ, услуг, всего (2600)</t>
  </si>
  <si>
    <t>Услуги связи</t>
  </si>
  <si>
    <t>Транспортные услуги</t>
  </si>
  <si>
    <t>Текущий ремонт</t>
  </si>
  <si>
    <t>Капитальный ремонт</t>
  </si>
  <si>
    <t>Иные работы, услуги по содержанию имущества</t>
  </si>
  <si>
    <t>Страхование</t>
  </si>
  <si>
    <t>Услуги, работы для целей капитальных вложений</t>
  </si>
  <si>
    <t>Увеличение стоимости основных средств</t>
  </si>
  <si>
    <t>Увеличение стоимости лекарственных препаратов и материалов, применяемых в медицинских целях</t>
  </si>
  <si>
    <t>Увеличение стоимости продуктов питания</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</si>
  <si>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</si>
  <si>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</si>
  <si>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</si>
  <si>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материальных запасов</t>
  </si>
  <si>
    <t>Увеличение стоимости прочих материальных запасов однократного применения</t>
  </si>
  <si>
    <t>*  заполняется в разрезе всех  КБК, при необходимости с дополнением граф</t>
  </si>
  <si>
    <t>** для субсидии на иные цели указать доп. код</t>
  </si>
  <si>
    <t>*** при необходимости дополняются строки</t>
  </si>
  <si>
    <t>(должность)</t>
  </si>
  <si>
    <t xml:space="preserve">Иные </t>
  </si>
  <si>
    <t>07 02 
0300203030</t>
  </si>
  <si>
    <t>0702 
0300203030 
(Б003)</t>
  </si>
  <si>
    <t>0701
0300203030 
(Б005)</t>
  </si>
  <si>
    <t>0702 
030E151870 
(Б001)</t>
  </si>
  <si>
    <t>0702 
030E151870 
(Б003)</t>
  </si>
  <si>
    <t>440</t>
  </si>
  <si>
    <t>1.4</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</si>
  <si>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&lt;13&gt;</t>
  </si>
  <si>
    <t>Коды строки</t>
  </si>
  <si>
    <t>в том числе:
закупку научно-исследовательских, опытно-конструкторских и технологических работ</t>
  </si>
  <si>
    <t>прочую закупку товаров, работ и услуг,</t>
  </si>
  <si>
    <t>2700</t>
  </si>
  <si>
    <t>2710</t>
  </si>
  <si>
    <t>2720</t>
  </si>
  <si>
    <t>закупку товаров, работ, услуг в целях создания, развития, эксплуатации и вывода из эксплуатации государственных информационных систем</t>
  </si>
  <si>
    <t>246</t>
  </si>
  <si>
    <t>закупку энергетических ресурсов</t>
  </si>
  <si>
    <t>2660</t>
  </si>
  <si>
    <t>247</t>
  </si>
  <si>
    <t>на 2024 г.</t>
  </si>
  <si>
    <t>0702
0300203030 
(Б005)</t>
  </si>
  <si>
    <t>Субсидии на 
выполнение
 государственного 
задания</t>
  </si>
  <si>
    <t>Объем средств по иной
 приносящей доход 
деятельности</t>
  </si>
  <si>
    <t>ВР</t>
  </si>
  <si>
    <t>Прочие выплаты, всего возврат в бюджет</t>
  </si>
  <si>
    <t>Капитальные вложения в объекты государственной (муниципальной) собственности, всего</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</si>
  <si>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rFont val="Times New Roman"/>
        <family val="1"/>
        <charset val="204"/>
      </rPr>
      <t>12</t>
    </r>
  </si>
  <si>
    <t>26400</t>
  </si>
  <si>
    <t xml:space="preserve">Коммунальные услуги </t>
  </si>
  <si>
    <t>0702
0300203030
(Б002)</t>
  </si>
  <si>
    <t>0702
0300203030
(Б005)</t>
  </si>
  <si>
    <t>Арендная плата за пользование земельными участками и другими обособленными природными  объектами</t>
  </si>
  <si>
    <t>Иные &lt;***&gt;</t>
  </si>
  <si>
    <t>Коммунальные услуги (тепловая энергия, эл. эн.)</t>
  </si>
  <si>
    <t>Услуги ЧОП</t>
  </si>
  <si>
    <t>Медицинский осмотр</t>
  </si>
  <si>
    <t>323</t>
  </si>
  <si>
    <t>на выплаты персоналу, всего (2100)</t>
  </si>
  <si>
    <t>Организация питания</t>
  </si>
  <si>
    <t>Уплата пени по страховым взносам на обязательное социальное страхование</t>
  </si>
  <si>
    <t>292</t>
  </si>
  <si>
    <t>Отбор:</t>
  </si>
  <si>
    <t>Учреждение Равно "КГБОУ ШИ 1 "</t>
  </si>
  <si>
    <t>КФО</t>
  </si>
  <si>
    <t>Финансовое обеспечение</t>
  </si>
  <si>
    <t>Смета расходы</t>
  </si>
  <si>
    <t>Принято</t>
  </si>
  <si>
    <t>КПС</t>
  </si>
  <si>
    <t>КЭК</t>
  </si>
  <si>
    <t>утвержденное</t>
  </si>
  <si>
    <t>исполненное</t>
  </si>
  <si>
    <t>обязательств</t>
  </si>
  <si>
    <t>07020000000000111</t>
  </si>
  <si>
    <t>07020000000000112</t>
  </si>
  <si>
    <t>07020000000000119</t>
  </si>
  <si>
    <t>07020000000000130</t>
  </si>
  <si>
    <t>07020000000000180</t>
  </si>
  <si>
    <t>07020000000000243</t>
  </si>
  <si>
    <t>07020000000000244</t>
  </si>
  <si>
    <t>07020000000000247</t>
  </si>
  <si>
    <t>07020000000000440</t>
  </si>
  <si>
    <t>07020000000000851</t>
  </si>
  <si>
    <t>07020000000000852</t>
  </si>
  <si>
    <t>07020000000000853</t>
  </si>
  <si>
    <t>00000000000000000</t>
  </si>
  <si>
    <t>07010000000000111</t>
  </si>
  <si>
    <t>07010000000000112</t>
  </si>
  <si>
    <t>07010000000000119</t>
  </si>
  <si>
    <t>07010000000000130</t>
  </si>
  <si>
    <t>07010000000000244</t>
  </si>
  <si>
    <t>07010000000000247</t>
  </si>
  <si>
    <t>07010000000000851</t>
  </si>
  <si>
    <t>070203002R303Г111</t>
  </si>
  <si>
    <t>070203002R303Г119</t>
  </si>
  <si>
    <t>070203002R303Г130</t>
  </si>
  <si>
    <t>07030000000000111</t>
  </si>
  <si>
    <t>07030000000000119</t>
  </si>
  <si>
    <t>07030000000000130</t>
  </si>
  <si>
    <t>07030000000000244</t>
  </si>
  <si>
    <t>07030000000000247</t>
  </si>
  <si>
    <t>07020000000000150</t>
  </si>
  <si>
    <t>07020000000000321</t>
  </si>
  <si>
    <t>07020000000000323</t>
  </si>
  <si>
    <t>07020300203030112</t>
  </si>
  <si>
    <t>07020300203030243</t>
  </si>
  <si>
    <t>070203002R304Г150</t>
  </si>
  <si>
    <t>070203002R304Г244</t>
  </si>
  <si>
    <r>
      <t xml:space="preserve">Уникальный код </t>
    </r>
    <r>
      <rPr>
        <vertAlign val="superscript"/>
        <sz val="8"/>
        <rFont val="Times New Roman"/>
        <family val="1"/>
        <charset val="204"/>
      </rPr>
      <t>10.2</t>
    </r>
  </si>
  <si>
    <t>4.2</t>
  </si>
  <si>
    <r>
      <t>из них</t>
    </r>
    <r>
      <rPr>
        <vertAlign val="superscript"/>
        <sz val="10"/>
        <rFont val="Times New Roman"/>
        <family val="1"/>
        <charset val="204"/>
      </rPr>
      <t xml:space="preserve"> 10.2</t>
    </r>
    <r>
      <rPr>
        <sz val="11"/>
        <color theme="1"/>
        <rFont val="Calibri"/>
        <family val="2"/>
        <charset val="204"/>
        <scheme val="minor"/>
      </rPr>
      <t/>
    </r>
  </si>
  <si>
    <t>26310.2</t>
  </si>
  <si>
    <t>26430.2</t>
  </si>
  <si>
    <t>26451.2</t>
  </si>
  <si>
    <t>212,214,
226,2626</t>
  </si>
  <si>
    <t>Роспись по СМАРТУ</t>
  </si>
  <si>
    <t>ПРОВЕРКА</t>
  </si>
  <si>
    <t>703 
030E151870 
(Б003)</t>
  </si>
  <si>
    <t>Сверка 1С Смарта и ПФХД</t>
  </si>
  <si>
    <t>1С Сводные данные об исполнении ПФХД</t>
  </si>
  <si>
    <t>Бюджет смарт</t>
  </si>
  <si>
    <t>остаток КлРук</t>
  </si>
  <si>
    <t>на 2025 г.</t>
  </si>
  <si>
    <t>Период</t>
  </si>
  <si>
    <t>Документ</t>
  </si>
  <si>
    <t>Операция</t>
  </si>
  <si>
    <t>Дебет</t>
  </si>
  <si>
    <t>Кредит</t>
  </si>
  <si>
    <t>Текущее сальдо</t>
  </si>
  <si>
    <t>Аналитика</t>
  </si>
  <si>
    <t>Счет</t>
  </si>
  <si>
    <t>Сальдо на начало</t>
  </si>
  <si>
    <t>28.02.2022</t>
  </si>
  <si>
    <t>Кассовое поступление ХА000038 от 28.02.2022 23:59:59</t>
  </si>
  <si>
    <t>КФО:2
(004-0702-1010300590-323-226)Оплата за обучен. и содерж. воспитан. школы-интерната Корниец С.Г.в пользу ее соц. обеспеч.за январь 2022,сч.ХА000006от31.01.22,акт ХА000006от 31.01.22дог.2 от 10.01.22.БезНДС</t>
  </si>
  <si>
    <t>07020000000000130
131
(06) Субсидии на гос. задания 2016
&lt;...&gt;</t>
  </si>
  <si>
    <t>17.01</t>
  </si>
  <si>
    <t>&lt;...&gt;</t>
  </si>
  <si>
    <t xml:space="preserve"> </t>
  </si>
  <si>
    <t>Д</t>
  </si>
  <si>
    <t>Кассовое поступление ХА000039 от 28.02.2022 23:59:59</t>
  </si>
  <si>
    <t>КФО:2
(004-0702-1010300590-323-226)Оплата за обучен. и содерж. воспитан. школы-интерната Токарев А.В.в пользу ее соц. обеспеч.за январь 2022,сч.ХА000016от31.01.22,акт ХА000016от 31.01.22дог.4 от 10.01.22.БезНДС</t>
  </si>
  <si>
    <t>05.03.2022</t>
  </si>
  <si>
    <t>Кассовое поступление ХА000046 от 05.03.2022 23:59:59</t>
  </si>
  <si>
    <t>КФО:2
(00407021010300590323) 004.01.000.0 (004-0702-1010300590-323-226)Оплата за обучен. и содерж. воспитан. школы-интерната Токарев А.В.в пользу ее соц. обеспеч.за февраль 2022,сч.ХА000017от28.02.22,акт ХА000017от 2</t>
  </si>
  <si>
    <t>Кассовое поступление ХА000047 от 05.03.2022 23:59:59</t>
  </si>
  <si>
    <t>КФО:2
(00407021010300590323) 004.01.000.0 (004-0702-1010300590-323-226)Оплата за обучен. и содерж. воспитан. школы-интерната Корниец С.Г.в пользу ее соц. обеспеч.за февраль 2022,сч.ХА000007от28.02.22,акт ХА000007от 2</t>
  </si>
  <si>
    <t>Кассовое поступление ХА000048 от 05.03.2022 23:59:59</t>
  </si>
  <si>
    <t>КФО:2
(00407021010300590323) 004.01.000.0 (004-0702-1010300590-323-226)Опл. за обуч. и содерж. воспитан. школы-интерната Фроловой Е.К.в пользу ее соц. обеспеч.за февраль 2022г, дог.1 от 10.01.22г, счХА00002от 28.02.2</t>
  </si>
  <si>
    <t>Кассовое поступление ХА000049 от 05.03.2022 23:59:59</t>
  </si>
  <si>
    <t>КФО:2
(00407021010300590323) 004.01.000.0 (004-0702-1010300590-323-226)Опл. за обуч. и содерж. воспитан. школы-интерната Фроловой Е.К.в пользу ее соц. обеспеч.за январь 2022г, дог.1 от 10.01.22г, счХА00001от 31.01.20</t>
  </si>
  <si>
    <t>09.03.2022</t>
  </si>
  <si>
    <t>Кассовое поступление ХА000060 от 09.03.2022 23:59:59</t>
  </si>
  <si>
    <t>КФО:2
(613-0702-1810213350-244л/с03472201270)(1120.085721.226)(4422012722470000814/003)Пр зак ТРУ Содер.восп.Карпенко Д.А. ГК2-ЕП22 11.02.22.счХА000022 28.02.22.актХА000021 28.02.22безНДС</t>
  </si>
  <si>
    <t>Кассовое поступление ХА000061 от 09.03.2022 23:59:59</t>
  </si>
  <si>
    <t>КФО:2
(613-0702-1810213350-244 л/с 03472201270)(1120.085721.226)(4422012722470000813/002)Проч зак ТРУ Содер.восп.Бахитова В.Р. ГК 1-ЕП22 11.02.22.сч ХА000023 28.02.22.акт ХА000023 28.02.22 без НДС</t>
  </si>
  <si>
    <t>Кассовое поступление ХА000062 от 09.03.2022 23:59:59</t>
  </si>
  <si>
    <t>КФО:2
(613-0702-1810213350-244л/с03472201270)(1120.085721.226)(4422012722470000814/001)Пр зак ТРУ Содер.восп.Карпенко Д.А. ГК2-ЕП22 11.02.22.счХА000031 28.02.22.актХА000024 28.02.22безНДС</t>
  </si>
  <si>
    <t>Кассовое поступление ХА000063 от 09.03.2022 23:59:59</t>
  </si>
  <si>
    <t>КФО:2
(613-0702-1810213350-244л/с03472201270)(1120.085721.226)(4422012722470000813/001)Пр зак ТРУ Содер.восп.Бахитова В.Р. ГК1-ЕП22 11.02.22.счХА000021 28.02.22.актХА000022 28.02.22безНДС</t>
  </si>
  <si>
    <t>24.03.2022</t>
  </si>
  <si>
    <t>Кассовое поступление ХА000068 от 24.03.2022 23:59:59</t>
  </si>
  <si>
    <t>КФО:2
(00407021010300590323) 004.01.000.0 (004-0702-1010300590-323-226)Опл.за обуч. и содерж. воспитан. школы-интерната Батраковой Е.Б.в пользу ее соц.обеспеч.за январь2022г, дог.3 от 10.01.22г, счХА000011от31.01.202</t>
  </si>
  <si>
    <t>Кассовое поступление ХА000069 от 24.03.2022 23:59:59</t>
  </si>
  <si>
    <t>КФО:2
(00407021010300590323) 004.01.000.0 (004-0702-1010300590-323-226)Опл.за обуч. и содерж. воспитан. школы-интерната Батраковой Е.Б.в пользу ее соц.обеспеч.за февраль2022г, дог.3 от 10.01.22г, счХА000012от28.02.20</t>
  </si>
  <si>
    <t>04.04.2022</t>
  </si>
  <si>
    <t>Кассовое поступление ХА000074 от 04.04.2022 23:59:59</t>
  </si>
  <si>
    <t>КФО:2
(00407021010300590323) 004.01.000.0 (004-0702-1010300590-323-226)Оплата за обучен. и содерж. воспитан. школы-интерната Токарев А.В.в пользу ее соц. обеспеч.за март 2022,сч.ХА000018от31.03.22,акт ХА000018от 31.0</t>
  </si>
  <si>
    <t>Кассовое поступление ХА000075 от 04.04.2022 23:59:59</t>
  </si>
  <si>
    <t>КФО:2
(00407021010300590323) 004.01.000.0 (004-0702-1010300590-323-226)Опл.за обуч. и содерж. воспитан. школы-интерната Батраковой Е.Б.в пользу ее соц.обеспеч.за март2022г, дог.3 от 10.01.22г, счХА000012от28.02.2022.</t>
  </si>
  <si>
    <t>Кассовое поступление ХА000076 от 04.04.2022 23:59:59</t>
  </si>
  <si>
    <t>КФО:2
(613-0702-1810213350-244 л/с 03472201270)(1120.085721.226)(4422012722470000813/004)Проч зак ТРУ Содер.восп.Бахитова В.Р. ГК 1-ЕП22 11.02.22.сч ХА000024 31.03.22.акт ХА000025 31.03.22 без НДС</t>
  </si>
  <si>
    <t>Кассовое поступление ХА000077 от 04.04.2022 23:59:59</t>
  </si>
  <si>
    <t>КФО:2
(613-0702-1810213350-244л/с03472201270)(1120.085721.226)(4422012722470000814/004)Пр зак ТРУ Содер.восп.Карпенко Д.А. ГК2-ЕП22 11.02.22.счХА000032 31.03.22.актХА000032 31.03.22безНДС</t>
  </si>
  <si>
    <t>05.04.2022</t>
  </si>
  <si>
    <t>Кассовое поступление ХА000083 от 05.04.2022 23:59:59</t>
  </si>
  <si>
    <t>КФО:2
(004-0702-1010300590-323-226)Оплата за обучен. и содерж. воспитан. школы-интерната Корниец С.Г.в пользу ее соц. обеспеч.за март 2022,сч.ХА000008от31.03.22,акт ХА000008от 31.03.22дог.2 от 10.01.22.БезНДС</t>
  </si>
  <si>
    <t>06.04.2022</t>
  </si>
  <si>
    <t>Кассовое поступление ХА000085 от 06.04.2022 23:59:59</t>
  </si>
  <si>
    <t>КФО:2
(00407021010300590323) 004.01.000.0 (004-0702-1010300590-323-226)Опл. за обуч. и содерж. воспитан. школы-интерната Фроловой Е.К.в пользу ее соц. обеспеч.за март 2022г, дог.1 от 10.01.22г,счХА00003от 31.03.2022.</t>
  </si>
  <si>
    <t>06.05.2022</t>
  </si>
  <si>
    <t>Кассовое поступление ХА000102 от 06.05.2022 23:59:59</t>
  </si>
  <si>
    <t>КФО:2
(004-0702-1010300590-323-226)Оплата за обучен. и содерж. воспитан. школы-интерната Токарев А.В.в пользу ее соц. обеспеч.за апрель 2022,сч.ХА000019от30.04.22,акт ХА000019от 30.04.22дог.4 от 10.01.22.БезНДС</t>
  </si>
  <si>
    <t>Кассовое поступление ХА000103 от 06.05.2022 23:59:59</t>
  </si>
  <si>
    <t>КФО:2
(004-0702-1010300590-323-226)Оплата за обучен. и содерж. воспитан. школы-интерната Фролова Е.К..в пользу ее соц. обеспеч.за апрель 2022,сч.ХА000004 от30.04.22,акт ХА000004от 30.04.22дог.1 от 10.01.22.БезНДС</t>
  </si>
  <si>
    <t>Кассовое поступление ХА000104 от 06.05.2022 23:59:59</t>
  </si>
  <si>
    <t>КФО:2
(004-0702-1010300590-323-226)Оплата за обучен. и содерж. воспитан. школы-интерната Корниец С.Г..в пользу ее соц. обеспеч.за апрель 2022,сч.ХА000009 от30.04.22,акт ХА000009от 30.04.22дог.2 от 10.01.22.БезНДС</t>
  </si>
  <si>
    <t>Кассовое поступление ХА000105 от 06.05.2022 23:59:59</t>
  </si>
  <si>
    <t>КФО:2
(004-0702-1010300590-323-226)Оплата за обучен. и содерж. воспитан. школы-интерната Браткова Е.Б,.в пользу ее соц. обеспеч.за апрель 2022,сч.ХА000014 от30.04.22,акт ХА000014 от 30.04.22дог.3 от 10.01.22.БезНДС</t>
  </si>
  <si>
    <t>13.05.2022</t>
  </si>
  <si>
    <t>Кассовое поступление ХА000116 от 13.05.2022 23:59:59</t>
  </si>
  <si>
    <t>КФО:2
(613-0702-1810213350-244л/с03472201270)(1120.085721.226)(4422012722470000814/005)Пр зак ТРУ Содер.восп.Карпенко Д.А. ГК2-ЕП22 11.02.22.счХА000033 30.04.22.актХА000033 30.04.22безНДС</t>
  </si>
  <si>
    <t>Кассовое поступление ХА000117 от 13.05.2022 23:59:59</t>
  </si>
  <si>
    <t>КФО:2
(613-0702-1810213350-244 л/с 03472201270)(1120.085721.226)(4422012722470000813/006)Проч зак ТРУ Содер.восп.Бахитова В.Р. ГК 1-ЕП22 11.02.22.сч ХА000025 30.04.22.акт ХА000026 30.04.22 без НДС</t>
  </si>
  <si>
    <t>02.06.2022</t>
  </si>
  <si>
    <t>Кассовое поступление ХА000119 от 02.06.2022 23:59:59</t>
  </si>
  <si>
    <t>КФО:2
(004-0702-1010300590-323-226)Оплата за обучен. и содерж. воспитан. школы-интерната Токарев А.В.в пользу ее соц. обеспеч.за май 2022,сч.ХА000020от31.05.22,акт ХА000020от 31.05.22дог.4 от 10.01.22.БезНДС</t>
  </si>
  <si>
    <t>Кассовое поступление ХА000120 от 02.06.2022 23:59:59</t>
  </si>
  <si>
    <t>КФО:2
(004-0702-1010300590-323-226)Оплата за обучен. и содерж. воспитан. школы-интерната Фролову Е.К..в пользу ее соц. обеспеч.за май 2022,сч.ХА000005 от31.05.22,акт ХА000005от 31.05.22дог.1 от 10.01.22.БезНДС</t>
  </si>
  <si>
    <t>Кассовое поступление ХА000121 от 02.06.2022 23:59:59</t>
  </si>
  <si>
    <t>КФО:2
(004-0702-1010300590-323-226)Оплата за обучен. и содерж. воспитан. школы-интерната Корниец С.Г..в пользу ее соц. обеспеч.за май 2022,сч.ХА000010 от31.05.22,акт ХА000010от 31.05.22дог.2 от 10.01.22.БезНДС</t>
  </si>
  <si>
    <t>Кассовое поступление ХА000122 от 02.06.2022 23:59:59</t>
  </si>
  <si>
    <t>КФО:2
(004-0702-1010300590-323-226)Оплата за обучен. и содерж. воспитан. школы-интерната Браткова Е.Б,.в пользу ее соц. обеспеч.за май 2022,сч.ХА000015 от31.05.22,акт ХА000015 от 31.05.22дог.3 от 10.01.22.БезНДС</t>
  </si>
  <si>
    <t>15.07.2022</t>
  </si>
  <si>
    <t>Кассовое поступление ХА000160 от 15.07.2022 23:59:59</t>
  </si>
  <si>
    <t>КФО:2
(613-0702-1810213350-244л/с03472201270)(1120.085721.226)(4422012722470000814/006)Пр зак ТРУ Содер.восп.Карпенко Д.А. ГК2-ЕП22 11.02.22.счХА000034 31.05.22.актХА000034 31.05.22безНДС</t>
  </si>
  <si>
    <t>Кассовое поступление ХА000161 от 15.07.2022 23:59:59</t>
  </si>
  <si>
    <t>КФО:2
(613-0702-1810213350-244 л/с 03472201270)(1120.085721.226)(4422012722470000813/007)Проч зак ТРУ Содер.восп.Бахитова В.Р. ГК 1-ЕП22 11.02.22.сч ХА000026 31.05.22.акт ХА000027 31.05.22 без НДС</t>
  </si>
  <si>
    <t>14.11.2022</t>
  </si>
  <si>
    <t>Кассовое поступление ХА000223 от 14.11.2022 23:59:59</t>
  </si>
  <si>
    <t>КФО:2
(613-0702-1810213350-244л/с03472201270)(1120.085721.226)(4422012722470000813/008)Пр зак ТРУ Содер.восп.Бахитова В.Р. ГК1-ЕП22 11.02.22.счХА000027 30.09.22.актХА000028 30.09.22безНДС</t>
  </si>
  <si>
    <t>Кассовое поступление ХА000224 от 14.11.2022 23:59:59</t>
  </si>
  <si>
    <t>КФО:2
(613-0702-1810213350-244л/с03472201270)(1120.085721.226)(4422012722470000814/007)Пр зак ТРУ Содер.восп.Карпенко Д.А. ГК2-ЕП22 11.02.22.счХА000035 30.09.22.актХА000035 30.09.22безНДС</t>
  </si>
  <si>
    <t>18.11.2022</t>
  </si>
  <si>
    <t>Кассовое поступление ХА000228 от 18.11.2022 23:59:59</t>
  </si>
  <si>
    <t>КФО:2
(613-0702-1810213350-244л/с03472201270)(1120.085721.226)(4422012722470000813/009)Пр зак ТРУ Содер.восп.Бахитова В.Р. ГК1-ЕП22 11.02.22.счХА000028 30.10.22.актХА000029 30.10.22безНДС</t>
  </si>
  <si>
    <t>Кассовое поступление ХА000229 от 18.11.2022 23:59:59</t>
  </si>
  <si>
    <t>КФО:2
(613-0702-1810213350-244л/с03472201270)(1120.085721.226)(4422012722470000814/008)Пр зак ТРУ Содер.восп.Карпенко Д.А. ГК2-ЕП22 11.02.22.счХА000036 30.10.22.актХА000036 30.10.22безНДС</t>
  </si>
  <si>
    <t>21.11.2022</t>
  </si>
  <si>
    <t>Кассовое поступление ХА000230 от 21.11.2022 23:59:59</t>
  </si>
  <si>
    <t>КФО:2
(004-0702-1010300590-323-226)Опл. за обуч. и содерж.воспитанницы школы-интерната Корниец С.Г. в пользу ее соц. обеспеч сентябрь22г,счХА000025 от30.09.2022,акт ХА000025 от30.09.2022,дог.2 от 01.09.22 БезНДС</t>
  </si>
  <si>
    <t>Кассовое поступление ХА000231 от 21.11.2022 23:59:59</t>
  </si>
  <si>
    <t>КФО:2
(004-0702-1010300590-323-226)Опл. за обуч. и содерж.воспитанницы школы-интерната Корниец С.Г. в пользу ее соц. обеспеч октябрь22г,счХА000026 от31.10.2022,акт ХА000026 от31.10.2022,дог.2 от 01.09.22 БезНДС</t>
  </si>
  <si>
    <t>12.12.2022</t>
  </si>
  <si>
    <t>Кассовое поступление ХА000243 от 12.12.2022 23:59:59</t>
  </si>
  <si>
    <t>КФО:2
(004-0702-1010300590-323-226)Опл. за обуч. и содерж.воспитанницы школы-интерната Корниец С.Г. в пользу ее соц. обеспеч ноябрь22г,счХА000027 от30.11.2022,акт ХА000027 от30.11.2022,дог.2 от 01.09.22 БезНДС</t>
  </si>
  <si>
    <t>Кассовое поступление ХА000244 от 12.12.2022 23:59:59</t>
  </si>
  <si>
    <t>КФО:2
(004-0702-1010300590-323-226)Опл. за обуч. и содерж.воспитанницы школы-интерната Токарев А.В.. в пользу ее соц. обеспеч ноябрь22г,счХА000035 от30.11.2022,акт ХА000035 от30.11.2022,дог.4 от 01.09.22 БезНДС</t>
  </si>
  <si>
    <t>Кассовое поступление ХА000245 от 12.12.2022 23:59:59</t>
  </si>
  <si>
    <t>КФО:2
(004-0702-1010300590-323-226)Опл. за обуч. и содерж.воспитанницы школы-интерната Токарев А.В.. в пользу ее соц. обеспеч октябрь22г,счХА000034 от31.10.2022,акт ХА000034 от31.10.2022,дог.4 от 01.09.22 БезНДС</t>
  </si>
  <si>
    <t>Кассовое поступление ХА000246 от 12.12.2022 23:59:59</t>
  </si>
  <si>
    <t>КФО:2
(004-0702-1010300590-323-226)Опл. за обуч. и содерж.воспитанницы школы-интерната Токарев А.В.. в пользу ее соц. обеспеч сентябрь22г,счХА000033 от30.09.2022,акт ХА000033 от30.09.2022,дог.4 от 01.09.22 БезНДС</t>
  </si>
  <si>
    <t>Кассовое поступление ХА000247 от 12.12.2022 23:59:59</t>
  </si>
  <si>
    <t>КФО:2
(004-0702-1010300590-323-226)Опл. за обуч. и содерж.воспитанницы школы-интерната Фролова Е. К. в пользу ее соц. обеспеч сентябрь22г,счХА000021 от30.09.2022,акт ХА000021 от30.09.2022,дог.1 от 01.09.22 БезНДС</t>
  </si>
  <si>
    <t>Кассовое поступление ХА000248 от 12.12.2022 23:59:59</t>
  </si>
  <si>
    <t>КФО:2
(004-0702-1010300590-323-226)Опл. за обуч. и содерж.воспитанницы школы-интерната Фролова Е. К. в пользу ее соц. обеспеч октябрь 22г,счХА000022 от31.10.2022,акт ХА000022 от31.10.2022,дог.1 от 01.09.22 БезНДС</t>
  </si>
  <si>
    <t>Кассовое поступление ХА000249 от 12.12.2022 23:59:59</t>
  </si>
  <si>
    <t>КФО:2
(004-0702-1010300590-323-226)Опл. за обуч. и содерж.воспитанницы школы-интерната Фролова Е. К. в пользу ее соц. обеспеч ноябрь 22г,счХА000023 от30.11.2022,акт ХА000023 от30.11.2022,дог.1 от 01.09.22 БезНДС</t>
  </si>
  <si>
    <t>Кассовое поступление ХА000250 от 12.12.2022 23:59:59</t>
  </si>
  <si>
    <t>КФО:2
(004-0702-1010300590-323-226)Опл. за обуч. и содерж.воспитанницы школы-интерната Батракова Е.Б. в пользу ее соц. обеспеч сентябрь22г,счХА000029 от30.09.2022,акт ХА000029 от30.09.2022,дог.3 от 01.09.22 БезНДС</t>
  </si>
  <si>
    <t>Кассовое поступление ХА000251 от 12.12.2022 23:59:59</t>
  </si>
  <si>
    <t>КФО:2
(004-0702-1010300590-323-226)Опл. за обуч. и содерж.воспитанницы школы-интерната Батракова Е.Б. в пользу ее соц. обеспеч октябрь22г,счХА000030 от31.10.2022,акт ХА000030 от31.10.2022,дог.3 от 01.09.22 БезНДС</t>
  </si>
  <si>
    <t>Кассовое поступление ХА000252 от 12.12.2022 23:59:59</t>
  </si>
  <si>
    <t>КФО:2
(004-0702-1010300590-323-226)Опл. за обуч. и содерж.воспитанницы школы-интерната Батракова Е.Б. в пользу ее соц. обеспеч оноябрь22г,счХА000031 от30.11.2022,акт ХА000031 от30.11.2022,дог.3 от 01.09.22 БезНДС</t>
  </si>
  <si>
    <t>Кассовое поступление ХА000253 от 12.12.2022 23:59:59</t>
  </si>
  <si>
    <t>КФО:2
(613-0702-1810213350-244л/с03472201270)(1120.085721.226)(4422012722470000814/009)Пр зак ТРУ Содер.восп.Карпенко Д.А. ГК2-ЕП22 11.02.22.счХА000037 30.11.22.актХА000037 30.11.22безНДС</t>
  </si>
  <si>
    <t>Кассовое поступление ХА000254 от 12.12.2022 23:59:59</t>
  </si>
  <si>
    <t>КФО:2
(613-0702-1810213350-244л/с03472201270)(1120.085721.226)(4422012722470000813/010)Пр зак ТРУ Содер.восп.Бахитова В.Р. ГК1-ЕП22 11.02.22.счХА000029 30.11.22.актХА000030 30.11.22безНДС</t>
  </si>
  <si>
    <t>20.12.2022</t>
  </si>
  <si>
    <t>Кассовое поступление ХА000264 от 20.12.2022 23:59:59</t>
  </si>
  <si>
    <t>КФО:2
(613-0702-1810213350-244л/с03472201270)(1120.085721.226)(4422012722470000813/011)Пр зак ТРУ Содер.восп.Бахитова В.Р. ГК1-ЕП22 11.02.22.счХА000030 20.12.22.актХА000031 20.12.22безНДС</t>
  </si>
  <si>
    <t>Кассовое поступление ХА000265 от 20.12.2022 23:59:59</t>
  </si>
  <si>
    <t>КФО:2
(613-0702-1810213350-244л/с03472201270)(1120.085721.226)(4422012722470000814/010)Пр зак ТРУ Содер.восп.Карпенко Д.А. ГК2-ЕП22 11.02.22.счХА000038 20.12.22.актХА000038 20.12.22безНДС</t>
  </si>
  <si>
    <t>22.12.2022</t>
  </si>
  <si>
    <t>Кассовое поступление ХА000266 от 22.12.2022 23:59:59</t>
  </si>
  <si>
    <t>КФО:2
(004-0702-1010300590-323-226)Опл. за обуч. и содерж.воспитанницы школы-интерната Корниец С.Г. в пользу ее соц. обеспеч декабрь22г,счХА000028 от20.12.2022,акт ХА000028 от20.12.2022,дог.2 от 01.09.22 БезНДС</t>
  </si>
  <si>
    <t>Кассовое поступление ХА000267 от 22.12.2022 23:59:59</t>
  </si>
  <si>
    <t>КФО:2
(004-0702-1010300590-323-226)Опл. за обуч. и содерж.воспитанницы школы-интерната Фролова Е. К. в пользу ее соц. обеспеч декабрь 22г,счХА000024 от20.12.2022,акт ХА000024 от20.12.2022,дог.1 от 01.09.22 БезНДС</t>
  </si>
  <si>
    <t>Кассовое поступление ХА000268 от 22.12.2022 23:59:59</t>
  </si>
  <si>
    <t>КФО:2
(004-0702-1010300590-323-226)Опл. за обуч. и содерж.воспитанницы школы-интерната Батракова Е.Б. в пользу ее соц. обеспеч декабрь22г,счХА000032 от20.12.2022,акт ХА000032 от20.12.2022,дог.3 от 01.09.22 БезНДС</t>
  </si>
  <si>
    <t>Кассовое поступление ХА000269 от 22.12.2022 23:59:59</t>
  </si>
  <si>
    <t>КФО:2
(004-0702-1010300590-323-226)Опл. за обуч. и содерж.воспитанницы школы-интерната Токарев А.В.. в пользу ее соц. обеспеч декабрь22г,счХА000036 от20.12.2022,акт ХА000036 от20.12.2022,дог.4 от 01.09.22 БезНДС</t>
  </si>
  <si>
    <t>Обороты за период и сальдо на конец</t>
  </si>
  <si>
    <t>Главный бухгалтер</t>
  </si>
  <si>
    <t>Кибирева Н. В.</t>
  </si>
  <si>
    <t>(уполномоченное лицо)</t>
  </si>
  <si>
    <t>Руководитель</t>
  </si>
  <si>
    <t>Кондрашина Е. В.</t>
  </si>
  <si>
    <t>Токарев А.В.</t>
  </si>
  <si>
    <t>Фролова Е.К.</t>
  </si>
  <si>
    <t>Батракова Е.Б.</t>
  </si>
  <si>
    <t>Корниец С.Г.</t>
  </si>
  <si>
    <t>Карпенко Д.А.</t>
  </si>
  <si>
    <t>Бахитова В.Р.</t>
  </si>
  <si>
    <t>Возврат дебиторской задолженности  (тепловая энергия, эл. эн.)</t>
  </si>
  <si>
    <t>Возврат дебиторской задолженности (услуги на тв)</t>
  </si>
  <si>
    <t>0702 
0900404260 
(Б002)</t>
  </si>
  <si>
    <t>ЕАО</t>
  </si>
  <si>
    <t>Магадан</t>
  </si>
  <si>
    <t>за 4х</t>
  </si>
  <si>
    <t>2 чел</t>
  </si>
  <si>
    <t>зависло</t>
  </si>
  <si>
    <r>
      <t>Магадан</t>
    </r>
    <r>
      <rPr>
        <sz val="11"/>
        <color rgb="FF262626"/>
        <rFont val="Arial"/>
        <family val="2"/>
        <charset val="204"/>
      </rPr>
      <t> — с 01.09-31.12.2023 ожидаем поступления на 676 427,20 * 2 ученика = 1 352 854,40, с 01.05.-31.05.2023 — ожидаем поступления на 169 106,80* 2ученика = 338 213,60 рублей, с 01.01 по 31.04.2023 на сумму 169 106,8* 2 ученика *4 месяца=</t>
    </r>
    <r>
      <rPr>
        <i/>
        <u/>
        <sz val="11"/>
        <color rgb="FF262626"/>
        <rFont val="Arial"/>
        <family val="2"/>
        <charset val="204"/>
      </rPr>
      <t>1 352 854,40</t>
    </r>
    <r>
      <rPr>
        <sz val="11"/>
        <color rgb="FF262626"/>
        <rFont val="Arial"/>
        <family val="2"/>
        <charset val="204"/>
      </rPr>
      <t> задолженность, ведется претензионная работа</t>
    </r>
  </si>
  <si>
    <r>
      <t>ЕАО</t>
    </r>
    <r>
      <rPr>
        <sz val="11"/>
        <color rgb="FF262626"/>
        <rFont val="Arial"/>
        <family val="2"/>
        <charset val="204"/>
      </rPr>
      <t> — с 01.01 по 31.05.2023 ожидает поступления на сумму 169 106,80*4 ученика*5=3 382 136,00, с 01.09.-31.12.2023 ожидает поступления на сумму 169 106,80*3 ученика*4 месяца = 2 029 281,60 рублей.</t>
    </r>
  </si>
  <si>
    <t>Директор КГБОУ 
Школа-интернат № 5</t>
  </si>
  <si>
    <t>С.М. Налескина</t>
  </si>
  <si>
    <t>40932848</t>
  </si>
  <si>
    <t>680001, Хабаровский край, Хабаровск г, Краснореченская ул, дом № 21</t>
  </si>
  <si>
    <t>КГБОУ "Школа-интернат № 5" по состоянию на</t>
  </si>
  <si>
    <t>Арендная плата за пользование им-ом (за исключением зем. участков и других обособленных пр-ных объектов)</t>
  </si>
  <si>
    <t>262,263</t>
  </si>
  <si>
    <t>Т.В.Пайкова</t>
  </si>
  <si>
    <t>Директор ЦБ по г.Хабаровску</t>
  </si>
  <si>
    <t xml:space="preserve">07 02 
03002R303Г ФК </t>
  </si>
  <si>
    <t xml:space="preserve">07 02 
03002R303Г
КБ </t>
  </si>
  <si>
    <t>263</t>
  </si>
  <si>
    <t>Ф.С. Антипин</t>
  </si>
  <si>
    <t>на 2026 г.</t>
  </si>
  <si>
    <t>финансово-хозяйственной деятельности на 2024 г.</t>
  </si>
  <si>
    <t xml:space="preserve">                  и плановый период 2025 и 2026 годов </t>
  </si>
  <si>
    <t>на 2024 г. 
(текущий финансовый год)</t>
  </si>
  <si>
    <t>на 2025 г. 
(первый год планового периода)</t>
  </si>
  <si>
    <t>на 2026 г.
(второй год планового периода)</t>
  </si>
  <si>
    <t>Расшифровка расходов раздела 1 плана финансово-хозяйственной деятельности краевого государственного учреждения 
подведомственного министерству образования и науки Хабаровского края на 2024 год и плановый период 2025 и 2026 годов.</t>
  </si>
  <si>
    <t>0703 
0340404671</t>
  </si>
  <si>
    <t>(4212) 47-60-85</t>
  </si>
  <si>
    <t>Вне
бюд
жет</t>
  </si>
  <si>
    <r>
      <t>0702 
03002R304Г
(</t>
    </r>
    <r>
      <rPr>
        <b/>
        <sz val="8"/>
        <color theme="1"/>
        <rFont val="Times New Roman"/>
        <family val="1"/>
        <charset val="204"/>
      </rPr>
      <t>24-53040-00000-00000)</t>
    </r>
  </si>
  <si>
    <r>
      <t xml:space="preserve">Краевое государственное бюджетное общеобразовательное учреждение, реализующее адаптированные основные общеобразовательные программы </t>
    </r>
    <r>
      <rPr>
        <sz val="16"/>
        <rFont val="Times New Roman"/>
        <family val="1"/>
        <charset val="204"/>
      </rPr>
      <t>"Школа-интернат № 5"</t>
    </r>
    <r>
      <rPr>
        <sz val="12"/>
        <rFont val="Times New Roman"/>
        <family val="1"/>
        <charset val="204"/>
      </rPr>
      <t xml:space="preserve"> (2723044116 / 272301001)</t>
    </r>
  </si>
  <si>
    <t>Гл. специалист ФЭО ЦБ по г. Хабаровску КГКУ ЦБУРПОО</t>
  </si>
  <si>
    <t>"31" марта 2024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</si>
</sst>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quot;;[Red]\-#,##0.00\ &quot;₽&quot;"/>
    <numFmt numFmtId="43" formatCode="_-* #,##0.00\ _₽_-;\-* #,##0.00\ _₽_-;_-* &quot;-&quot;??\ _₽_-;_-@_-"/>
    <numFmt numFmtId="164" formatCode="[$-FC19]dd\ mmmm\ yyyy\ \г\.;@"/>
  </numFmts>
  <fonts count="56" x14ac:knownFonts="1">
    <font>
      <sz val="10"/>
      <name val="Arial Cyr"/>
      <charset val="204"/>
    </font>
    <font>
      <sz val="11"/>
      <color theme="1"/>
      <name val="Calibri"/>
      <family val="2"/>
      <charset val="204"/>
      <scheme val="minor"/>
    </font>
    <font>
      <sz val="8"/>
      <name val="Times New Roman"/>
      <family val="1"/>
      <charset val="204"/>
    </font>
    <font>
      <sz val="7"/>
      <name val="Times New Roman"/>
      <family val="1"/>
      <charset val="204"/>
    </font>
    <font>
      <sz val="12"/>
      <name val="Times New Roman"/>
      <family val="1"/>
      <charset val="204"/>
    </font>
    <font>
      <sz val="6"/>
      <name val="Times New Roman"/>
      <family val="1"/>
      <charset val="204"/>
    </font>
    <font>
      <sz val="10"/>
      <name val="Times New Roman"/>
      <family val="1"/>
      <charset val="204"/>
    </font>
    <font>
      <b/>
      <sz val="12"/>
      <name val="Times New Roman"/>
      <family val="1"/>
      <charset val="204"/>
    </font>
    <font>
      <sz val="9"/>
      <name val="Times New Roman"/>
      <family val="1"/>
      <charset val="204"/>
    </font>
    <font>
      <i/>
      <sz val="9"/>
      <name val="Times New Roman"/>
      <family val="1"/>
      <charset val="204"/>
    </font>
    <font>
      <vertAlign val="superscript"/>
      <sz val="10"/>
      <name val="Times New Roman"/>
      <family val="1"/>
      <charset val="204"/>
    </font>
    <font>
      <b/>
      <sz val="10"/>
      <name val="Times New Roman"/>
      <family val="1"/>
      <charset val="204"/>
    </font>
    <font>
      <b/>
      <sz val="8"/>
      <name val="Times New Roman"/>
      <family val="1"/>
      <charset val="204"/>
    </font>
    <font>
      <b/>
      <vertAlign val="superscript"/>
      <sz val="10"/>
      <name val="Times New Roman"/>
      <family val="1"/>
      <charset val="204"/>
    </font>
    <font>
      <sz val="7"/>
      <color indexed="9"/>
      <name val="Times New Roman"/>
      <family val="1"/>
      <charset val="204"/>
    </font>
    <font>
      <vertAlign val="superscript"/>
      <sz val="7"/>
      <name val="Times New Roman"/>
      <family val="1"/>
      <charset val="204"/>
    </font>
    <font>
      <b/>
      <sz val="11"/>
      <name val="Times New Roman"/>
      <family val="1"/>
      <charset val="204"/>
    </font>
    <font>
      <b/>
      <vertAlign val="superscript"/>
      <sz val="11"/>
      <name val="Times New Roman"/>
      <family val="1"/>
      <charset val="204"/>
    </font>
    <font>
      <vertAlign val="superscript"/>
      <sz val="8"/>
      <name val="Times New Roman"/>
      <family val="1"/>
      <charset val="204"/>
    </font>
    <font>
      <sz val="11"/>
      <name val="Times New Roman"/>
      <family val="1"/>
      <charset val="204"/>
    </font>
    <font>
      <i/>
      <sz val="8"/>
      <name val="Times New Roman"/>
      <family val="1"/>
      <charset val="204"/>
    </font>
    <font>
      <sz val="10"/>
      <color theme="1"/>
      <name val="Times New Roman"/>
      <family val="1"/>
      <charset val="204"/>
    </font>
    <font>
      <b/>
      <sz val="14"/>
      <color theme="1"/>
      <name val="Times New Roman"/>
      <family val="1"/>
      <charset val="204"/>
    </font>
    <font>
      <b/>
      <sz val="10"/>
      <color theme="1"/>
      <name val="Times New Roman"/>
      <family val="1"/>
      <charset val="204"/>
    </font>
    <font>
      <sz val="10"/>
      <color rgb="FF000000"/>
      <name val="Times New Roman"/>
      <family val="1"/>
      <charset val="204"/>
    </font>
    <font>
      <u/>
      <sz val="12"/>
      <name val="Times New Roman"/>
      <family val="1"/>
      <charset val="204"/>
    </font>
    <font>
      <sz val="16"/>
      <name val="Times New Roman"/>
      <family val="1"/>
      <charset val="204"/>
    </font>
    <font>
      <sz val="16"/>
      <color theme="1"/>
      <name val="Times New Roman"/>
      <family val="1"/>
      <charset val="204"/>
    </font>
    <font>
      <sz val="11"/>
      <color theme="1"/>
      <name val="Times New Roman"/>
      <family val="1"/>
      <charset val="204"/>
    </font>
    <font>
      <sz val="14"/>
      <name val="Times New Roman"/>
      <family val="1"/>
      <charset val="204"/>
    </font>
    <font>
      <b/>
      <sz val="8"/>
      <color theme="1"/>
      <name val="Times New Roman"/>
      <family val="1"/>
      <charset val="204"/>
    </font>
    <font>
      <i/>
      <sz val="12"/>
      <name val="Times New Roman"/>
      <family val="1"/>
      <charset val="204"/>
    </font>
    <font>
      <sz val="8"/>
      <name val="Arial"/>
      <family val="2"/>
    </font>
    <font>
      <sz val="10"/>
      <name val="Arial"/>
      <family val="2"/>
      <charset val="204"/>
    </font>
    <font>
      <u/>
      <sz val="16"/>
      <name val="Times New Roman"/>
      <family val="1"/>
      <charset val="204"/>
    </font>
    <font>
      <i/>
      <sz val="16"/>
      <name val="Times New Roman"/>
      <family val="1"/>
      <charset val="204"/>
    </font>
    <font>
      <sz val="12"/>
      <color theme="1"/>
      <name val="Times New Roman"/>
      <family val="1"/>
      <charset val="204"/>
    </font>
    <font>
      <b/>
      <sz val="14"/>
      <name val="Times New Roman"/>
      <family val="1"/>
      <charset val="204"/>
    </font>
    <font>
      <sz val="10"/>
      <name val="Arial"/>
      <family val="2"/>
      <charset val="204"/>
    </font>
    <font>
      <sz val="8"/>
      <name val="Arial"/>
      <family val="2"/>
      <charset val="204"/>
    </font>
    <font>
      <sz val="8"/>
      <color indexed="10"/>
      <name val="Arial"/>
      <family val="2"/>
    </font>
    <font>
      <b/>
      <sz val="16"/>
      <name val="Times New Roman"/>
      <family val="1"/>
      <charset val="204"/>
    </font>
    <font>
      <sz val="15"/>
      <name val="Times New Roman"/>
      <family val="1"/>
      <charset val="204"/>
    </font>
    <font>
      <sz val="15"/>
      <color theme="1"/>
      <name val="Times New Roman"/>
      <family val="1"/>
      <charset val="204"/>
    </font>
    <font>
      <sz val="10"/>
      <name val="Arial"/>
      <family val="2"/>
    </font>
    <font>
      <b/>
      <sz val="8"/>
      <name val="Arial"/>
      <family val="2"/>
      <charset val="1"/>
    </font>
    <font>
      <sz val="7"/>
      <name val="Arial"/>
      <family val="2"/>
      <charset val="1"/>
    </font>
    <font>
      <sz val="11"/>
      <color rgb="FF262626"/>
      <name val="Arial"/>
      <family val="2"/>
      <charset val="204"/>
    </font>
    <font>
      <b/>
      <sz val="11"/>
      <color rgb="FF262626"/>
      <name val="Arial"/>
      <family val="2"/>
      <charset val="204"/>
    </font>
    <font>
      <i/>
      <u/>
      <sz val="11"/>
      <color rgb="FF262626"/>
      <name val="Arial"/>
      <family val="2"/>
      <charset val="204"/>
    </font>
    <font>
      <sz val="14"/>
      <color theme="1"/>
      <name val="Times New Roman"/>
      <family val="1"/>
      <charset val="204"/>
    </font>
    <font>
      <sz val="9"/>
      <color indexed="81"/>
      <name val="Tahoma"/>
      <charset val="1"/>
    </font>
    <font>
      <b/>
      <sz val="9"/>
      <color indexed="81"/>
      <name val="Tahoma"/>
      <charset val="1"/>
    </font>
    <font>
      <sz val="20"/>
      <color indexed="81"/>
      <name val="Tahoma"/>
      <family val="2"/>
      <charset val="204"/>
    </font>
    <font>
      <sz val="9"/>
      <color indexed="81"/>
      <name val="Tahoma"/>
      <family val="2"/>
      <charset val="204"/>
    </font>
    <font>
      <b/>
      <sz val="9"/>
      <color indexed="81"/>
      <name val="Tahoma"/>
      <family val="2"/>
      <charset val="204"/>
    </font>
  </fonts>
  <fills count="18">
    <fill>
      <patternFill patternType="none"/>
    </fill>
    <fill>
      <patternFill patternType="gray125"/>
    </fill>
    <fill>
      <patternFill patternType="solid">
        <fgColor theme="4" tint="0.59999389629810485"/>
        <bgColor indexed="64"/>
      </patternFill>
    </fill>
    <fill>
      <patternFill patternType="solid">
        <fgColor rgb="FFFFC000"/>
        <bgColor indexed="64"/>
      </patternFill>
    </fill>
    <fill>
      <patternFill patternType="solid">
        <fgColor theme="4" tint="0.79998168889431442"/>
        <bgColor indexed="64"/>
      </patternFill>
    </fill>
    <fill>
      <patternFill patternType="solid">
        <fgColor rgb="FF00FF00"/>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indexed="51"/>
        <bgColor indexed="64"/>
      </patternFill>
    </fill>
    <fill>
      <patternFill patternType="solid">
        <fgColor indexed="43"/>
        <bgColor indexed="64"/>
      </patternFill>
    </fill>
    <fill>
      <patternFill patternType="solid">
        <fgColor rgb="FFFFFF00"/>
        <bgColor indexed="64"/>
      </patternFill>
    </fill>
    <fill>
      <patternFill patternType="solid">
        <fgColor rgb="FFC5FFF4"/>
        <bgColor indexed="64"/>
      </patternFill>
    </fill>
    <fill>
      <patternFill patternType="solid">
        <fgColor rgb="FF92D050"/>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bgColor indexed="64"/>
      </patternFill>
    </fill>
  </fills>
  <borders count="38">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0"/>
      </left>
      <right style="thin">
        <color indexed="60"/>
      </right>
      <top style="thin">
        <color indexed="60"/>
      </top>
      <bottom style="thin">
        <color indexed="60"/>
      </bottom>
      <diagonal/>
    </border>
    <border>
      <left style="thin">
        <color indexed="60"/>
      </left>
      <right style="thin">
        <color indexed="60"/>
      </right>
      <top style="thin">
        <color indexed="60"/>
      </top>
      <bottom/>
      <diagonal/>
    </border>
    <border>
      <left style="thin">
        <color indexed="60"/>
      </left>
      <right style="thin">
        <color indexed="60"/>
      </right>
      <top/>
      <bottom style="thin">
        <color indexed="6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diagonal/>
    </border>
    <border>
      <left style="medium">
        <color indexed="60"/>
      </left>
      <right/>
      <top style="thin">
        <color indexed="60"/>
      </top>
      <bottom/>
      <diagonal/>
    </border>
    <border>
      <left style="medium">
        <color indexed="60"/>
      </left>
      <right/>
      <top/>
      <bottom style="thin">
        <color indexed="60"/>
      </bottom>
      <diagonal/>
    </border>
    <border>
      <left/>
      <right style="thin">
        <color indexed="60"/>
      </right>
      <top style="thin">
        <color indexed="60"/>
      </top>
      <bottom style="thin">
        <color indexed="60"/>
      </bottom>
      <diagonal/>
    </border>
    <border>
      <left/>
      <right/>
      <top style="thin">
        <color indexed="60"/>
      </top>
      <bottom/>
      <diagonal/>
    </border>
    <border>
      <left style="thin">
        <color indexed="60"/>
      </left>
      <right/>
      <top/>
      <bottom style="thin">
        <color indexed="60"/>
      </bottom>
      <diagonal/>
    </border>
    <border>
      <left/>
      <right style="thin">
        <color indexed="60"/>
      </right>
      <top/>
      <bottom style="thin">
        <color indexed="60"/>
      </bottom>
      <diagonal/>
    </border>
    <border>
      <left style="thin">
        <color indexed="60"/>
      </left>
      <right/>
      <top style="thin">
        <color indexed="60"/>
      </top>
      <bottom style="thin">
        <color indexed="60"/>
      </bottom>
      <diagonal/>
    </border>
    <border>
      <left style="medium">
        <color indexed="60"/>
      </left>
      <right/>
      <top style="thin">
        <color indexed="60"/>
      </top>
      <bottom style="thin">
        <color indexed="60"/>
      </bottom>
      <diagonal/>
    </border>
    <border>
      <left style="medium">
        <color indexed="60"/>
      </left>
      <right style="thin">
        <color indexed="60"/>
      </right>
      <top style="thin">
        <color indexed="60"/>
      </top>
      <bottom style="thin">
        <color indexed="60"/>
      </bottom>
      <diagonal/>
    </border>
    <border>
      <left/>
      <right/>
      <top style="thin">
        <color indexed="60"/>
      </top>
      <bottom style="thin">
        <color indexed="60"/>
      </bottom>
      <diagonal/>
    </border>
  </borders>
  <cellStyleXfs count="4">
    <xf numFmtId="0" fontId="0" fillId="0" borderId="0"/>
    <xf numFmtId="0" fontId="32" fillId="0" borderId="0"/>
    <xf numFmtId="0" fontId="32" fillId="0" borderId="0"/>
    <xf numFmtId="0" fontId="32" fillId="0" borderId="0"/>
  </cellStyleXfs>
  <cellXfs count="343">
    <xf numFmtId="0" fontId="0" fillId="0" borderId="0" xfId="0"/>
    <xf numFmtId="49" fontId="2" fillId="0" borderId="3" xfId="0" applyNumberFormat="1" applyFont="1" applyBorder="1" applyAlignment="1">
      <alignment horizontal="center"/>
    </xf>
    <xf numFmtId="0" fontId="6" fillId="0" borderId="3" xfId="0" applyNumberFormat="1" applyFont="1" applyFill="1" applyBorder="1" applyAlignment="1">
      <alignment horizontal="center"/>
    </xf>
    <xf numFmtId="0" fontId="11" fillId="0" borderId="3" xfId="0" applyNumberFormat="1" applyFont="1" applyFill="1" applyBorder="1" applyAlignment="1">
      <alignment horizontal="left" wrapText="1" indent="1"/>
    </xf>
    <xf numFmtId="49" fontId="11" fillId="0" borderId="3" xfId="0" applyNumberFormat="1" applyFont="1" applyFill="1" applyBorder="1" applyAlignment="1">
      <alignment horizontal="center"/>
    </xf>
    <xf numFmtId="0" fontId="12" fillId="0" borderId="0" xfId="0" applyNumberFormat="1" applyFont="1" applyFill="1" applyBorder="1" applyAlignment="1">
      <alignment horizontal="left"/>
    </xf>
    <xf numFmtId="0" fontId="6" fillId="0" borderId="3" xfId="0" applyNumberFormat="1" applyFont="1" applyFill="1" applyBorder="1" applyAlignment="1">
      <alignment horizontal="left" indent="3"/>
    </xf>
    <xf numFmtId="49" fontId="6" fillId="0" borderId="3" xfId="0" applyNumberFormat="1" applyFont="1" applyFill="1" applyBorder="1" applyAlignment="1">
      <alignment vertical="center"/>
    </xf>
    <xf numFmtId="49" fontId="6" fillId="0" borderId="3" xfId="0" applyNumberFormat="1" applyFont="1" applyFill="1" applyBorder="1" applyAlignment="1">
      <alignment horizontal="center"/>
    </xf>
    <xf numFmtId="0" fontId="2" fillId="0" borderId="0" xfId="0" applyNumberFormat="1" applyFont="1" applyFill="1" applyBorder="1" applyAlignment="1">
      <alignment horizontal="left"/>
    </xf>
    <xf numFmtId="0" fontId="3" fillId="0" borderId="0" xfId="0" applyNumberFormat="1" applyFont="1" applyFill="1" applyBorder="1" applyAlignment="1">
      <alignment horizontal="center"/>
    </xf>
    <xf numFmtId="0" fontId="5" fillId="0" borderId="0" xfId="0" applyNumberFormat="1" applyFont="1" applyFill="1" applyBorder="1" applyAlignment="1">
      <alignment vertical="top"/>
    </xf>
    <xf numFmtId="0" fontId="4" fillId="0" borderId="1" xfId="0" applyNumberFormat="1" applyFont="1" applyFill="1" applyBorder="1" applyAlignment="1"/>
    <xf numFmtId="0" fontId="5" fillId="0" borderId="0" xfId="0" applyNumberFormat="1" applyFont="1" applyFill="1" applyBorder="1" applyAlignment="1">
      <alignment horizontal="center" vertical="top"/>
    </xf>
    <xf numFmtId="0" fontId="8" fillId="0" borderId="0" xfId="0" applyNumberFormat="1" applyFont="1" applyFill="1" applyBorder="1" applyAlignment="1">
      <alignment horizontal="right"/>
    </xf>
    <xf numFmtId="0" fontId="4" fillId="0" borderId="0" xfId="0" applyNumberFormat="1" applyFont="1" applyFill="1" applyBorder="1" applyAlignment="1"/>
    <xf numFmtId="0" fontId="8" fillId="0" borderId="0" xfId="0" applyNumberFormat="1" applyFont="1" applyFill="1" applyBorder="1" applyAlignment="1"/>
    <xf numFmtId="0" fontId="4" fillId="0" borderId="0" xfId="0" applyNumberFormat="1" applyFont="1" applyFill="1" applyBorder="1" applyAlignment="1">
      <alignment horizontal="left"/>
    </xf>
    <xf numFmtId="49" fontId="2" fillId="0" borderId="0" xfId="0" applyNumberFormat="1" applyFont="1" applyFill="1" applyBorder="1" applyAlignment="1">
      <alignment horizontal="center"/>
    </xf>
    <xf numFmtId="0" fontId="8" fillId="0" borderId="5" xfId="0" applyNumberFormat="1" applyFont="1" applyFill="1" applyBorder="1" applyAlignment="1"/>
    <xf numFmtId="0" fontId="2" fillId="0" borderId="5" xfId="0" applyNumberFormat="1" applyFont="1" applyFill="1" applyBorder="1" applyAlignment="1">
      <alignment horizontal="right"/>
    </xf>
    <xf numFmtId="0" fontId="6" fillId="0" borderId="3" xfId="0" applyNumberFormat="1" applyFont="1" applyFill="1" applyBorder="1" applyAlignment="1">
      <alignment horizontal="center" vertical="top" wrapText="1"/>
    </xf>
    <xf numFmtId="49" fontId="6" fillId="0" borderId="3" xfId="0" applyNumberFormat="1" applyFont="1" applyFill="1" applyBorder="1" applyAlignment="1">
      <alignment horizontal="center" vertical="top"/>
    </xf>
    <xf numFmtId="0" fontId="6" fillId="0" borderId="3" xfId="0" applyNumberFormat="1" applyFont="1" applyFill="1" applyBorder="1" applyAlignment="1">
      <alignment horizontal="left"/>
    </xf>
    <xf numFmtId="0" fontId="11" fillId="0" borderId="3" xfId="0" applyNumberFormat="1" applyFont="1" applyFill="1" applyBorder="1" applyAlignment="1">
      <alignment horizontal="left"/>
    </xf>
    <xf numFmtId="0" fontId="6" fillId="0" borderId="3" xfId="0" applyNumberFormat="1" applyFont="1" applyFill="1" applyBorder="1" applyAlignment="1">
      <alignment horizontal="left" wrapText="1" indent="1"/>
    </xf>
    <xf numFmtId="0" fontId="6" fillId="0" borderId="3" xfId="0" applyNumberFormat="1" applyFont="1" applyFill="1" applyBorder="1" applyAlignment="1">
      <alignment horizontal="left" wrapText="1" indent="2"/>
    </xf>
    <xf numFmtId="0" fontId="6" fillId="0" borderId="3" xfId="0" applyNumberFormat="1" applyFont="1" applyFill="1" applyBorder="1" applyAlignment="1">
      <alignment horizontal="left" wrapText="1" indent="3"/>
    </xf>
    <xf numFmtId="0" fontId="6" fillId="0" borderId="3" xfId="0" applyNumberFormat="1" applyFont="1" applyFill="1" applyBorder="1" applyAlignment="1">
      <alignment horizontal="left" wrapText="1" indent="4"/>
    </xf>
    <xf numFmtId="0" fontId="6" fillId="0" borderId="3" xfId="0" applyNumberFormat="1" applyFont="1" applyFill="1" applyBorder="1" applyAlignment="1">
      <alignment horizontal="left" indent="4"/>
    </xf>
    <xf numFmtId="0" fontId="14" fillId="0" borderId="0" xfId="0" applyNumberFormat="1" applyFont="1" applyFill="1" applyBorder="1" applyAlignment="1">
      <alignment horizontal="left"/>
    </xf>
    <xf numFmtId="0" fontId="3" fillId="0" borderId="0" xfId="0" applyNumberFormat="1" applyFont="1" applyFill="1" applyBorder="1" applyAlignment="1">
      <alignment horizontal="left"/>
    </xf>
    <xf numFmtId="4" fontId="2" fillId="0" borderId="0" xfId="0" applyNumberFormat="1" applyFont="1" applyFill="1" applyBorder="1" applyAlignment="1">
      <alignment horizontal="left"/>
    </xf>
    <xf numFmtId="49" fontId="2" fillId="0" borderId="3" xfId="0" applyNumberFormat="1" applyFont="1" applyFill="1" applyBorder="1" applyAlignment="1">
      <alignment horizontal="center" vertical="top"/>
    </xf>
    <xf numFmtId="49" fontId="2" fillId="0" borderId="7" xfId="0" applyNumberFormat="1" applyFont="1" applyFill="1" applyBorder="1" applyAlignment="1">
      <alignment horizontal="center" vertical="top"/>
    </xf>
    <xf numFmtId="49" fontId="11" fillId="0" borderId="5" xfId="0" applyNumberFormat="1" applyFont="1" applyFill="1" applyBorder="1" applyAlignment="1">
      <alignment horizontal="center"/>
    </xf>
    <xf numFmtId="49" fontId="6" fillId="0" borderId="5" xfId="0" applyNumberFormat="1" applyFont="1" applyFill="1" applyBorder="1" applyAlignment="1">
      <alignment horizontal="center"/>
    </xf>
    <xf numFmtId="0" fontId="6" fillId="0" borderId="3" xfId="0" applyNumberFormat="1" applyFont="1" applyFill="1" applyBorder="1" applyAlignment="1">
      <alignment horizontal="left" wrapText="1"/>
    </xf>
    <xf numFmtId="4" fontId="6" fillId="0" borderId="3" xfId="0" applyNumberFormat="1" applyFont="1" applyFill="1" applyBorder="1" applyAlignment="1">
      <alignment horizontal="center"/>
    </xf>
    <xf numFmtId="0" fontId="21" fillId="0" borderId="0" xfId="0" applyFont="1" applyFill="1"/>
    <xf numFmtId="0" fontId="21" fillId="0" borderId="0" xfId="0" applyFont="1" applyFill="1" applyAlignment="1">
      <alignment horizontal="center"/>
    </xf>
    <xf numFmtId="0" fontId="21" fillId="0" borderId="0" xfId="0" applyFont="1" applyFill="1" applyAlignment="1">
      <alignment wrapText="1"/>
    </xf>
    <xf numFmtId="0" fontId="23" fillId="0" borderId="3" xfId="0" applyFont="1" applyFill="1" applyBorder="1" applyAlignment="1">
      <alignment horizontal="center" wrapText="1"/>
    </xf>
    <xf numFmtId="4" fontId="11" fillId="0" borderId="11" xfId="0" applyNumberFormat="1" applyFont="1" applyFill="1" applyBorder="1" applyAlignment="1">
      <alignment horizontal="center" vertical="center"/>
    </xf>
    <xf numFmtId="0" fontId="21" fillId="0" borderId="3" xfId="0" applyFont="1" applyFill="1" applyBorder="1" applyAlignment="1">
      <alignment horizontal="left" wrapText="1" indent="2"/>
    </xf>
    <xf numFmtId="0" fontId="21" fillId="0" borderId="3" xfId="0" applyFont="1" applyFill="1" applyBorder="1" applyAlignment="1">
      <alignment horizontal="center" vertical="center"/>
    </xf>
    <xf numFmtId="0" fontId="24" fillId="0" borderId="3" xfId="0" applyFont="1" applyFill="1" applyBorder="1" applyAlignment="1">
      <alignment horizontal="left" wrapText="1" indent="2"/>
    </xf>
    <xf numFmtId="0" fontId="24" fillId="0" borderId="3" xfId="0" applyFont="1" applyFill="1" applyBorder="1" applyAlignment="1">
      <alignment horizontal="center" vertical="center"/>
    </xf>
    <xf numFmtId="0" fontId="11" fillId="0" borderId="3" xfId="0" applyNumberFormat="1" applyFont="1" applyFill="1" applyBorder="1" applyAlignment="1">
      <alignment horizontal="left" wrapText="1"/>
    </xf>
    <xf numFmtId="4" fontId="11" fillId="0" borderId="3" xfId="0" applyNumberFormat="1" applyFont="1" applyFill="1" applyBorder="1" applyAlignment="1">
      <alignment horizontal="center" vertical="center"/>
    </xf>
    <xf numFmtId="4" fontId="11" fillId="0" borderId="3" xfId="0" applyNumberFormat="1" applyFont="1" applyFill="1" applyBorder="1" applyAlignment="1">
      <alignment horizontal="center"/>
    </xf>
    <xf numFmtId="0" fontId="11" fillId="0" borderId="0" xfId="0" applyNumberFormat="1" applyFont="1" applyFill="1" applyBorder="1" applyAlignment="1">
      <alignment horizontal="left" wrapText="1"/>
    </xf>
    <xf numFmtId="4" fontId="11" fillId="0" borderId="0" xfId="0" applyNumberFormat="1" applyFont="1" applyFill="1" applyBorder="1" applyAlignment="1">
      <alignment horizontal="center" vertical="center"/>
    </xf>
    <xf numFmtId="4" fontId="11" fillId="0" borderId="0" xfId="0" applyNumberFormat="1" applyFont="1" applyFill="1" applyBorder="1" applyAlignment="1">
      <alignment horizontal="center"/>
    </xf>
    <xf numFmtId="0" fontId="6" fillId="0" borderId="0" xfId="0" applyNumberFormat="1" applyFont="1" applyFill="1" applyBorder="1" applyAlignment="1">
      <alignment horizontal="left" wrapText="1"/>
    </xf>
    <xf numFmtId="4" fontId="21" fillId="0" borderId="0" xfId="0" applyNumberFormat="1" applyFont="1" applyFill="1"/>
    <xf numFmtId="4" fontId="6" fillId="0" borderId="3" xfId="0" applyNumberFormat="1" applyFont="1" applyFill="1" applyBorder="1" applyAlignment="1">
      <alignment horizontal="center"/>
    </xf>
    <xf numFmtId="4" fontId="6" fillId="0" borderId="3" xfId="0" applyNumberFormat="1" applyFont="1" applyFill="1" applyBorder="1" applyAlignment="1">
      <alignment horizontal="center"/>
    </xf>
    <xf numFmtId="4" fontId="6" fillId="0" borderId="3" xfId="0" applyNumberFormat="1" applyFont="1" applyFill="1" applyBorder="1" applyAlignment="1">
      <alignment horizontal="center"/>
    </xf>
    <xf numFmtId="49" fontId="23" fillId="3" borderId="3" xfId="0" applyNumberFormat="1" applyFont="1" applyFill="1" applyBorder="1" applyAlignment="1">
      <alignment horizontal="center" vertical="center" wrapText="1"/>
    </xf>
    <xf numFmtId="49" fontId="11" fillId="3" borderId="3" xfId="0" applyNumberFormat="1" applyFont="1" applyFill="1" applyBorder="1" applyAlignment="1">
      <alignment horizontal="center" vertical="center" wrapText="1"/>
    </xf>
    <xf numFmtId="49" fontId="23" fillId="0" borderId="3" xfId="0" applyNumberFormat="1" applyFont="1" applyFill="1" applyBorder="1" applyAlignment="1">
      <alignment horizontal="center" vertical="center" wrapText="1"/>
    </xf>
    <xf numFmtId="0" fontId="26" fillId="0" borderId="0" xfId="0" applyNumberFormat="1" applyFont="1" applyBorder="1" applyAlignment="1">
      <alignment horizontal="right"/>
    </xf>
    <xf numFmtId="0" fontId="26" fillId="0" borderId="0" xfId="0" applyNumberFormat="1" applyFont="1" applyBorder="1" applyAlignment="1">
      <alignment horizontal="center" vertical="top"/>
    </xf>
    <xf numFmtId="0" fontId="27" fillId="0" borderId="0" xfId="0" applyFont="1" applyFill="1"/>
    <xf numFmtId="0" fontId="26" fillId="0" borderId="0" xfId="0" applyNumberFormat="1" applyFont="1" applyBorder="1" applyAlignment="1">
      <alignment horizontal="left"/>
    </xf>
    <xf numFmtId="49" fontId="6" fillId="0" borderId="3" xfId="0" applyNumberFormat="1" applyFont="1" applyFill="1" applyBorder="1" applyAlignment="1">
      <alignment horizontal="center"/>
    </xf>
    <xf numFmtId="0" fontId="19" fillId="0" borderId="0" xfId="0" applyNumberFormat="1" applyFont="1" applyBorder="1" applyAlignment="1">
      <alignment horizontal="center" vertical="top"/>
    </xf>
    <xf numFmtId="0" fontId="28" fillId="0" borderId="0" xfId="0" applyFont="1" applyFill="1"/>
    <xf numFmtId="49" fontId="11" fillId="0" borderId="3" xfId="0" applyNumberFormat="1" applyFont="1" applyFill="1" applyBorder="1" applyAlignment="1">
      <alignment horizontal="center" vertical="center"/>
    </xf>
    <xf numFmtId="0" fontId="31" fillId="0" borderId="0" xfId="0" applyNumberFormat="1" applyFont="1" applyFill="1" applyBorder="1" applyAlignment="1">
      <alignment horizontal="center" vertical="top"/>
    </xf>
    <xf numFmtId="0" fontId="4" fillId="0" borderId="0" xfId="0" applyNumberFormat="1" applyFont="1" applyFill="1" applyBorder="1" applyAlignment="1">
      <alignment horizontal="left" vertical="top"/>
    </xf>
    <xf numFmtId="0" fontId="4" fillId="0" borderId="0" xfId="0" applyNumberFormat="1" applyFont="1" applyBorder="1" applyAlignment="1">
      <alignment horizontal="left"/>
    </xf>
    <xf numFmtId="0" fontId="4" fillId="0" borderId="0" xfId="0" applyNumberFormat="1" applyFont="1" applyBorder="1" applyAlignment="1">
      <alignment horizontal="center" vertical="top"/>
    </xf>
    <xf numFmtId="49" fontId="6" fillId="0" borderId="3" xfId="0" applyNumberFormat="1" applyFont="1" applyFill="1" applyBorder="1" applyAlignment="1">
      <alignment horizontal="center" vertical="center"/>
    </xf>
    <xf numFmtId="0" fontId="2" fillId="0" borderId="0" xfId="0" applyNumberFormat="1" applyFont="1" applyFill="1" applyBorder="1" applyAlignment="1">
      <alignment horizontal="left" vertical="center"/>
    </xf>
    <xf numFmtId="0" fontId="8" fillId="0" borderId="0" xfId="0" applyNumberFormat="1" applyFont="1" applyFill="1" applyBorder="1" applyAlignment="1">
      <alignment vertical="center"/>
    </xf>
    <xf numFmtId="0" fontId="8" fillId="0" borderId="5" xfId="0" applyNumberFormat="1" applyFont="1" applyFill="1" applyBorder="1" applyAlignment="1">
      <alignment vertical="center"/>
    </xf>
    <xf numFmtId="0" fontId="3" fillId="0" borderId="0" xfId="0" applyNumberFormat="1" applyFont="1" applyFill="1" applyBorder="1" applyAlignment="1">
      <alignment horizontal="left" vertical="center"/>
    </xf>
    <xf numFmtId="4" fontId="33" fillId="0" borderId="0" xfId="1" applyNumberFormat="1" applyFont="1" applyFill="1" applyBorder="1" applyAlignment="1">
      <alignment horizontal="right" vertical="top"/>
    </xf>
    <xf numFmtId="0" fontId="4" fillId="0" borderId="0" xfId="0" applyNumberFormat="1" applyFont="1" applyBorder="1" applyAlignment="1">
      <alignment horizontal="left"/>
    </xf>
    <xf numFmtId="0" fontId="2" fillId="0" borderId="0" xfId="0" applyNumberFormat="1" applyFont="1" applyBorder="1" applyAlignment="1">
      <alignment horizontal="center" vertical="center"/>
    </xf>
    <xf numFmtId="0" fontId="20" fillId="0" borderId="0" xfId="0" applyNumberFormat="1" applyFont="1" applyBorder="1" applyAlignment="1">
      <alignment horizontal="center" vertical="center"/>
    </xf>
    <xf numFmtId="0" fontId="22" fillId="0" borderId="0" xfId="0" applyFont="1" applyFill="1" applyAlignment="1">
      <alignment vertical="center" wrapText="1"/>
    </xf>
    <xf numFmtId="164" fontId="3" fillId="0" borderId="0" xfId="0" applyNumberFormat="1" applyFont="1" applyFill="1" applyBorder="1" applyAlignment="1">
      <alignment horizontal="right"/>
    </xf>
    <xf numFmtId="0" fontId="26" fillId="0" borderId="0" xfId="0" applyNumberFormat="1" applyFont="1" applyFill="1" applyBorder="1" applyAlignment="1">
      <alignment horizontal="left"/>
    </xf>
    <xf numFmtId="0" fontId="34" fillId="0" borderId="0" xfId="0" applyNumberFormat="1" applyFont="1" applyBorder="1" applyAlignment="1">
      <alignment horizontal="center" vertical="center" wrapText="1"/>
    </xf>
    <xf numFmtId="0" fontId="26" fillId="0" borderId="0" xfId="0" applyNumberFormat="1" applyFont="1" applyFill="1" applyBorder="1" applyAlignment="1">
      <alignment vertical="center"/>
    </xf>
    <xf numFmtId="0" fontId="26" fillId="0" borderId="1" xfId="0" applyNumberFormat="1" applyFont="1" applyFill="1" applyBorder="1" applyAlignment="1">
      <alignment vertical="center"/>
    </xf>
    <xf numFmtId="0" fontId="26" fillId="0" borderId="0" xfId="0" applyNumberFormat="1" applyFont="1" applyBorder="1" applyAlignment="1">
      <alignment horizontal="center" vertical="center"/>
    </xf>
    <xf numFmtId="0" fontId="35" fillId="0" borderId="0" xfId="0" applyNumberFormat="1" applyFont="1" applyBorder="1" applyAlignment="1">
      <alignment horizontal="center" vertical="center"/>
    </xf>
    <xf numFmtId="0" fontId="26" fillId="0" borderId="0" xfId="0" applyNumberFormat="1" applyFont="1" applyBorder="1" applyAlignment="1">
      <alignment horizontal="left" vertical="top"/>
    </xf>
    <xf numFmtId="0" fontId="34" fillId="0" borderId="0" xfId="0" applyNumberFormat="1" applyFont="1" applyBorder="1" applyAlignment="1">
      <alignment horizontal="center" vertical="center"/>
    </xf>
    <xf numFmtId="0" fontId="26" fillId="0" borderId="0" xfId="0" applyNumberFormat="1" applyFont="1" applyFill="1" applyBorder="1" applyAlignment="1">
      <alignment vertical="center" wrapText="1"/>
    </xf>
    <xf numFmtId="0" fontId="26" fillId="0" borderId="1" xfId="0" applyNumberFormat="1" applyFont="1" applyFill="1" applyBorder="1" applyAlignment="1">
      <alignment vertical="center" wrapText="1"/>
    </xf>
    <xf numFmtId="4" fontId="6" fillId="0" borderId="3" xfId="0" applyNumberFormat="1" applyFont="1" applyFill="1" applyBorder="1" applyAlignment="1">
      <alignment horizontal="center"/>
    </xf>
    <xf numFmtId="4" fontId="6" fillId="0" borderId="3" xfId="0" applyNumberFormat="1" applyFont="1" applyFill="1" applyBorder="1" applyAlignment="1">
      <alignment horizontal="center"/>
    </xf>
    <xf numFmtId="4" fontId="6" fillId="0" borderId="3" xfId="0" applyNumberFormat="1" applyFont="1" applyFill="1" applyBorder="1" applyAlignment="1">
      <alignment horizontal="center"/>
    </xf>
    <xf numFmtId="49" fontId="6" fillId="0" borderId="4" xfId="0" applyNumberFormat="1" applyFont="1" applyFill="1" applyBorder="1" applyAlignment="1">
      <alignment horizontal="center"/>
    </xf>
    <xf numFmtId="49" fontId="6" fillId="0" borderId="3" xfId="0" applyNumberFormat="1" applyFont="1" applyFill="1" applyBorder="1" applyAlignment="1">
      <alignment horizontal="center"/>
    </xf>
    <xf numFmtId="49" fontId="6" fillId="0" borderId="6" xfId="0" applyNumberFormat="1" applyFont="1" applyFill="1" applyBorder="1" applyAlignment="1">
      <alignment horizontal="center"/>
    </xf>
    <xf numFmtId="49" fontId="6" fillId="0" borderId="12" xfId="0" applyNumberFormat="1" applyFont="1" applyFill="1" applyBorder="1" applyAlignment="1">
      <alignment horizontal="center"/>
    </xf>
    <xf numFmtId="43" fontId="11" fillId="0" borderId="3" xfId="0" applyNumberFormat="1" applyFont="1" applyFill="1" applyBorder="1" applyAlignment="1">
      <alignment horizontal="center" vertical="center"/>
    </xf>
    <xf numFmtId="43" fontId="6" fillId="0" borderId="3" xfId="0" applyNumberFormat="1" applyFont="1" applyFill="1" applyBorder="1" applyAlignment="1">
      <alignment horizontal="center" vertical="center"/>
    </xf>
    <xf numFmtId="43" fontId="6" fillId="0" borderId="4" xfId="0" applyNumberFormat="1" applyFont="1" applyFill="1" applyBorder="1" applyAlignment="1">
      <alignment horizontal="center" vertical="center"/>
    </xf>
    <xf numFmtId="4" fontId="6" fillId="0" borderId="3" xfId="0" applyNumberFormat="1" applyFont="1" applyFill="1" applyBorder="1" applyAlignment="1">
      <alignment horizontal="center" vertical="center"/>
    </xf>
    <xf numFmtId="4" fontId="6" fillId="4" borderId="3"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0" fontId="6" fillId="0" borderId="0" xfId="0" applyFont="1" applyFill="1" applyAlignment="1">
      <alignment horizontal="center"/>
    </xf>
    <xf numFmtId="0" fontId="11" fillId="0" borderId="3" xfId="0" applyFont="1" applyFill="1" applyBorder="1" applyAlignment="1">
      <alignment horizontal="center" wrapText="1"/>
    </xf>
    <xf numFmtId="0" fontId="6" fillId="0" borderId="0" xfId="0" applyFont="1" applyFill="1"/>
    <xf numFmtId="49" fontId="6" fillId="0" borderId="3" xfId="0" applyNumberFormat="1" applyFont="1" applyFill="1" applyBorder="1" applyAlignment="1">
      <alignment horizontal="center" vertical="center" wrapText="1"/>
    </xf>
    <xf numFmtId="4" fontId="11" fillId="4" borderId="3" xfId="0" applyNumberFormat="1" applyFont="1" applyFill="1" applyBorder="1" applyAlignment="1">
      <alignment horizontal="center" vertical="center"/>
    </xf>
    <xf numFmtId="0" fontId="23" fillId="0" borderId="0" xfId="0" applyFont="1" applyFill="1"/>
    <xf numFmtId="0" fontId="23" fillId="0" borderId="3" xfId="0" applyFont="1" applyFill="1" applyBorder="1" applyAlignment="1">
      <alignment horizontal="center" vertical="center" wrapText="1"/>
    </xf>
    <xf numFmtId="4" fontId="6" fillId="2" borderId="3" xfId="0" applyNumberFormat="1" applyFont="1" applyFill="1" applyBorder="1" applyAlignment="1">
      <alignment horizontal="center" vertical="center"/>
    </xf>
    <xf numFmtId="4" fontId="11" fillId="2" borderId="11"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0" xfId="0" applyFont="1" applyFill="1" applyAlignment="1">
      <alignment horizontal="center" vertical="center"/>
    </xf>
    <xf numFmtId="0" fontId="11" fillId="0" borderId="3"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14" fontId="36" fillId="0" borderId="0" xfId="0" applyNumberFormat="1" applyFont="1" applyFill="1" applyAlignment="1">
      <alignment horizontal="center" vertical="center"/>
    </xf>
    <xf numFmtId="4" fontId="7" fillId="0" borderId="0" xfId="0" applyNumberFormat="1" applyFont="1" applyFill="1" applyBorder="1" applyAlignment="1">
      <alignment horizontal="left"/>
    </xf>
    <xf numFmtId="0" fontId="11" fillId="5" borderId="3" xfId="0" applyNumberFormat="1" applyFont="1" applyFill="1" applyBorder="1" applyAlignment="1">
      <alignment horizontal="left"/>
    </xf>
    <xf numFmtId="0" fontId="6" fillId="5" borderId="11" xfId="0" applyNumberFormat="1" applyFont="1" applyFill="1" applyBorder="1" applyAlignment="1">
      <alignment horizontal="center" vertical="center"/>
    </xf>
    <xf numFmtId="0" fontId="21" fillId="5" borderId="11" xfId="0" applyFont="1" applyFill="1" applyBorder="1" applyAlignment="1">
      <alignment horizontal="center" vertical="center" wrapText="1"/>
    </xf>
    <xf numFmtId="4" fontId="11" fillId="5" borderId="3" xfId="0" applyNumberFormat="1" applyFont="1" applyFill="1" applyBorder="1" applyAlignment="1">
      <alignment horizontal="center" vertical="center"/>
    </xf>
    <xf numFmtId="0" fontId="11" fillId="6" borderId="11" xfId="0" applyNumberFormat="1" applyFont="1" applyFill="1" applyBorder="1" applyAlignment="1">
      <alignment horizontal="left" wrapText="1"/>
    </xf>
    <xf numFmtId="0" fontId="11" fillId="6" borderId="11" xfId="0" applyNumberFormat="1" applyFont="1" applyFill="1" applyBorder="1" applyAlignment="1">
      <alignment horizontal="center" vertical="center" wrapText="1"/>
    </xf>
    <xf numFmtId="4" fontId="11" fillId="6" borderId="11" xfId="0" applyNumberFormat="1" applyFont="1" applyFill="1" applyBorder="1" applyAlignment="1">
      <alignment horizontal="center" vertical="center"/>
    </xf>
    <xf numFmtId="4" fontId="23" fillId="6" borderId="11" xfId="0" applyNumberFormat="1" applyFont="1" applyFill="1" applyBorder="1" applyAlignment="1">
      <alignment horizontal="center" vertical="center" wrapText="1"/>
    </xf>
    <xf numFmtId="0" fontId="11" fillId="7" borderId="3" xfId="0" applyNumberFormat="1" applyFont="1" applyFill="1" applyBorder="1" applyAlignment="1">
      <alignment horizontal="left" wrapText="1"/>
    </xf>
    <xf numFmtId="0" fontId="11" fillId="7" borderId="3" xfId="0" applyNumberFormat="1" applyFont="1" applyFill="1" applyBorder="1" applyAlignment="1">
      <alignment horizontal="center" vertical="center" wrapText="1"/>
    </xf>
    <xf numFmtId="4" fontId="11" fillId="7" borderId="3" xfId="0" applyNumberFormat="1" applyFont="1" applyFill="1" applyBorder="1" applyAlignment="1">
      <alignment horizontal="center" vertical="center"/>
    </xf>
    <xf numFmtId="4" fontId="11" fillId="7" borderId="8" xfId="0" applyNumberFormat="1" applyFont="1" applyFill="1" applyBorder="1" applyAlignment="1">
      <alignment horizontal="center" vertical="center"/>
    </xf>
    <xf numFmtId="4" fontId="23" fillId="6" borderId="15" xfId="0" applyNumberFormat="1" applyFont="1" applyFill="1" applyBorder="1" applyAlignment="1">
      <alignment horizontal="center" vertical="center" wrapText="1"/>
    </xf>
    <xf numFmtId="4" fontId="11" fillId="5" borderId="8" xfId="0" applyNumberFormat="1" applyFont="1" applyFill="1" applyBorder="1" applyAlignment="1">
      <alignment horizontal="center" vertical="center"/>
    </xf>
    <xf numFmtId="164" fontId="22" fillId="0" borderId="0" xfId="0" applyNumberFormat="1" applyFont="1" applyFill="1" applyAlignment="1">
      <alignment vertical="center" wrapText="1"/>
    </xf>
    <xf numFmtId="49" fontId="6" fillId="0" borderId="3" xfId="0" applyNumberFormat="1" applyFont="1" applyFill="1" applyBorder="1" applyAlignment="1">
      <alignment horizontal="center" vertical="center"/>
    </xf>
    <xf numFmtId="0" fontId="21" fillId="0" borderId="11" xfId="0" applyFont="1" applyFill="1" applyBorder="1" applyAlignment="1">
      <alignment horizontal="center" vertical="center" wrapText="1"/>
    </xf>
    <xf numFmtId="0" fontId="26" fillId="0" borderId="1" xfId="0" applyNumberFormat="1" applyFont="1" applyBorder="1" applyAlignment="1">
      <alignment horizontal="center"/>
    </xf>
    <xf numFmtId="0" fontId="23" fillId="0" borderId="3" xfId="0" applyFont="1" applyFill="1" applyBorder="1" applyAlignment="1">
      <alignment horizontal="center" vertical="center" wrapText="1"/>
    </xf>
    <xf numFmtId="0" fontId="11" fillId="0" borderId="11" xfId="0" applyFont="1" applyFill="1" applyBorder="1" applyAlignment="1">
      <alignment horizontal="center" vertical="center" wrapText="1"/>
    </xf>
    <xf numFmtId="4" fontId="11" fillId="2" borderId="11" xfId="0" applyNumberFormat="1" applyFont="1" applyFill="1" applyBorder="1" applyAlignment="1">
      <alignment horizontal="center" vertical="center" wrapText="1"/>
    </xf>
    <xf numFmtId="4" fontId="11" fillId="2" borderId="13" xfId="0" applyNumberFormat="1" applyFont="1" applyFill="1" applyBorder="1" applyAlignment="1">
      <alignment horizontal="center" vertical="center" wrapText="1"/>
    </xf>
    <xf numFmtId="4" fontId="7" fillId="5" borderId="14" xfId="0" applyNumberFormat="1" applyFont="1" applyFill="1" applyBorder="1" applyAlignment="1">
      <alignment horizontal="center" vertical="center" wrapText="1"/>
    </xf>
    <xf numFmtId="4" fontId="7" fillId="6" borderId="14" xfId="0" applyNumberFormat="1" applyFont="1" applyFill="1" applyBorder="1" applyAlignment="1">
      <alignment horizontal="center" vertical="center" wrapText="1"/>
    </xf>
    <xf numFmtId="4" fontId="7" fillId="7" borderId="14" xfId="0" applyNumberFormat="1" applyFont="1" applyFill="1" applyBorder="1" applyAlignment="1">
      <alignment horizontal="center" vertical="center" wrapText="1"/>
    </xf>
    <xf numFmtId="4" fontId="6" fillId="0" borderId="0" xfId="0" applyNumberFormat="1" applyFont="1" applyFill="1"/>
    <xf numFmtId="49" fontId="6" fillId="0" borderId="3" xfId="0" applyNumberFormat="1" applyFont="1" applyFill="1" applyBorder="1" applyAlignment="1">
      <alignment horizontal="center" vertical="center"/>
    </xf>
    <xf numFmtId="0" fontId="6" fillId="0" borderId="3" xfId="0" applyFont="1" applyFill="1" applyBorder="1" applyAlignment="1">
      <alignment horizontal="left" wrapText="1" indent="2"/>
    </xf>
    <xf numFmtId="0" fontId="21" fillId="8" borderId="3" xfId="0" applyFont="1" applyFill="1" applyBorder="1"/>
    <xf numFmtId="0" fontId="6" fillId="8" borderId="3" xfId="0" applyNumberFormat="1" applyFont="1" applyFill="1" applyBorder="1" applyAlignment="1">
      <alignment horizontal="left" wrapText="1" indent="2"/>
    </xf>
    <xf numFmtId="49" fontId="6" fillId="8" borderId="3" xfId="0" applyNumberFormat="1" applyFont="1" applyFill="1" applyBorder="1" applyAlignment="1">
      <alignment horizontal="center" vertical="center"/>
    </xf>
    <xf numFmtId="4" fontId="6" fillId="8" borderId="3" xfId="0" applyNumberFormat="1" applyFont="1" applyFill="1" applyBorder="1" applyAlignment="1">
      <alignment horizontal="center" vertical="center"/>
    </xf>
    <xf numFmtId="0" fontId="6" fillId="8" borderId="3" xfId="0" applyNumberFormat="1" applyFont="1" applyFill="1" applyBorder="1" applyAlignment="1">
      <alignment horizontal="left" wrapText="1" indent="4"/>
    </xf>
    <xf numFmtId="0" fontId="11" fillId="8" borderId="3" xfId="0" applyNumberFormat="1" applyFont="1" applyFill="1" applyBorder="1" applyAlignment="1">
      <alignment horizontal="left"/>
    </xf>
    <xf numFmtId="49" fontId="11" fillId="8" borderId="3" xfId="0" applyNumberFormat="1" applyFont="1" applyFill="1" applyBorder="1" applyAlignment="1">
      <alignment horizontal="center" vertical="center"/>
    </xf>
    <xf numFmtId="4" fontId="6" fillId="8" borderId="4" xfId="0" applyNumberFormat="1" applyFont="1" applyFill="1" applyBorder="1" applyAlignment="1">
      <alignment horizontal="center" vertical="center"/>
    </xf>
    <xf numFmtId="4" fontId="11" fillId="8" borderId="3" xfId="0" applyNumberFormat="1" applyFont="1" applyFill="1" applyBorder="1" applyAlignment="1">
      <alignment horizontal="center"/>
    </xf>
    <xf numFmtId="0" fontId="23" fillId="5" borderId="3" xfId="0" applyFont="1" applyFill="1" applyBorder="1" applyAlignment="1">
      <alignment horizontal="center" vertical="center" wrapText="1"/>
    </xf>
    <xf numFmtId="0" fontId="11" fillId="0" borderId="11" xfId="0" applyNumberFormat="1" applyFont="1" applyFill="1" applyBorder="1" applyAlignment="1">
      <alignment horizontal="left" vertical="center" wrapText="1"/>
    </xf>
    <xf numFmtId="0" fontId="23" fillId="6" borderId="3" xfId="0" applyFont="1" applyFill="1" applyBorder="1" applyAlignment="1">
      <alignment horizontal="center" vertical="center"/>
    </xf>
    <xf numFmtId="0" fontId="23" fillId="0" borderId="3" xfId="0" applyFont="1" applyFill="1" applyBorder="1" applyAlignment="1">
      <alignment horizontal="center" vertical="center"/>
    </xf>
    <xf numFmtId="0" fontId="21" fillId="8" borderId="3" xfId="0" applyFont="1" applyFill="1" applyBorder="1" applyAlignment="1">
      <alignment horizontal="center" vertical="center"/>
    </xf>
    <xf numFmtId="0" fontId="32" fillId="0" borderId="0" xfId="2"/>
    <xf numFmtId="0" fontId="38" fillId="0" borderId="0" xfId="2" applyNumberFormat="1" applyFont="1" applyAlignment="1">
      <alignment vertical="top"/>
    </xf>
    <xf numFmtId="0" fontId="38" fillId="9" borderId="16" xfId="2" applyNumberFormat="1" applyFont="1" applyFill="1" applyBorder="1" applyAlignment="1">
      <alignment vertical="top" wrapText="1"/>
    </xf>
    <xf numFmtId="4" fontId="39" fillId="10" borderId="16" xfId="2" applyNumberFormat="1" applyFont="1" applyFill="1" applyBorder="1" applyAlignment="1">
      <alignment horizontal="right" vertical="top"/>
    </xf>
    <xf numFmtId="0" fontId="32" fillId="0" borderId="16" xfId="2" applyNumberFormat="1" applyFont="1" applyBorder="1" applyAlignment="1">
      <alignment vertical="top" wrapText="1" indent="2"/>
    </xf>
    <xf numFmtId="1" fontId="32" fillId="0" borderId="16" xfId="2" applyNumberFormat="1" applyFont="1" applyBorder="1" applyAlignment="1">
      <alignment horizontal="left" vertical="top" wrapText="1"/>
    </xf>
    <xf numFmtId="0" fontId="32" fillId="0" borderId="16" xfId="2" applyNumberFormat="1" applyFont="1" applyBorder="1" applyAlignment="1">
      <alignment horizontal="right" vertical="top"/>
    </xf>
    <xf numFmtId="4" fontId="32" fillId="0" borderId="16" xfId="2" applyNumberFormat="1" applyFont="1" applyBorder="1" applyAlignment="1">
      <alignment horizontal="right" vertical="top"/>
    </xf>
    <xf numFmtId="2" fontId="40" fillId="0" borderId="16" xfId="2" applyNumberFormat="1" applyFont="1" applyBorder="1" applyAlignment="1">
      <alignment horizontal="right" vertical="top"/>
    </xf>
    <xf numFmtId="2" fontId="32" fillId="0" borderId="16" xfId="2" applyNumberFormat="1" applyFont="1" applyBorder="1" applyAlignment="1">
      <alignment horizontal="right" vertical="top"/>
    </xf>
    <xf numFmtId="0" fontId="39" fillId="10" borderId="16" xfId="2" applyNumberFormat="1" applyFont="1" applyFill="1" applyBorder="1" applyAlignment="1">
      <alignment horizontal="right" vertical="top"/>
    </xf>
    <xf numFmtId="4" fontId="38" fillId="9" borderId="16" xfId="2" applyNumberFormat="1" applyFont="1" applyFill="1" applyBorder="1" applyAlignment="1">
      <alignment horizontal="right" vertical="top"/>
    </xf>
    <xf numFmtId="14" fontId="32" fillId="0" borderId="0" xfId="2" applyNumberFormat="1"/>
    <xf numFmtId="0" fontId="31" fillId="0" borderId="0" xfId="0" applyNumberFormat="1" applyFont="1" applyFill="1" applyBorder="1" applyAlignment="1">
      <alignment horizontal="center" vertical="top"/>
    </xf>
    <xf numFmtId="0" fontId="35" fillId="0" borderId="0" xfId="0" applyNumberFormat="1" applyFont="1" applyBorder="1" applyAlignment="1">
      <alignment horizontal="center" vertical="center"/>
    </xf>
    <xf numFmtId="4" fontId="6" fillId="0" borderId="11" xfId="0" applyNumberFormat="1" applyFont="1" applyFill="1" applyBorder="1" applyAlignment="1">
      <alignment horizontal="center" vertical="center"/>
    </xf>
    <xf numFmtId="4" fontId="6" fillId="0" borderId="4" xfId="0" applyNumberFormat="1" applyFont="1" applyFill="1" applyBorder="1" applyAlignment="1">
      <alignment horizontal="center" vertical="center"/>
    </xf>
    <xf numFmtId="4" fontId="6" fillId="0" borderId="11" xfId="0" applyNumberFormat="1" applyFont="1" applyFill="1" applyBorder="1" applyAlignment="1">
      <alignment horizontal="center" vertical="center"/>
    </xf>
    <xf numFmtId="4" fontId="42" fillId="0" borderId="0" xfId="0" applyNumberFormat="1" applyFont="1" applyFill="1"/>
    <xf numFmtId="0" fontId="43" fillId="0" borderId="0" xfId="0" applyFont="1" applyFill="1" applyAlignment="1">
      <alignment horizontal="center" vertical="center"/>
    </xf>
    <xf numFmtId="0" fontId="43" fillId="0" borderId="0" xfId="0" applyFont="1" applyFill="1"/>
    <xf numFmtId="0" fontId="43" fillId="0" borderId="0" xfId="0" applyFont="1" applyFill="1" applyBorder="1"/>
    <xf numFmtId="4" fontId="42" fillId="0" borderId="14" xfId="0" applyNumberFormat="1" applyFont="1" applyFill="1" applyBorder="1"/>
    <xf numFmtId="49" fontId="6" fillId="0" borderId="8" xfId="0" applyNumberFormat="1" applyFont="1" applyFill="1" applyBorder="1" applyAlignment="1">
      <alignment horizontal="center" vertical="center"/>
    </xf>
    <xf numFmtId="4" fontId="11" fillId="0" borderId="14" xfId="0" applyNumberFormat="1" applyFont="1" applyFill="1" applyBorder="1" applyAlignment="1">
      <alignment horizontal="center" vertical="center"/>
    </xf>
    <xf numFmtId="4" fontId="6" fillId="0" borderId="4"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 fontId="42" fillId="0" borderId="3" xfId="0" applyNumberFormat="1" applyFont="1" applyFill="1" applyBorder="1"/>
    <xf numFmtId="4" fontId="42" fillId="0" borderId="19" xfId="0" applyNumberFormat="1" applyFont="1" applyFill="1" applyBorder="1"/>
    <xf numFmtId="4" fontId="42" fillId="0" borderId="20" xfId="0" applyNumberFormat="1" applyFont="1" applyFill="1" applyBorder="1"/>
    <xf numFmtId="4" fontId="42" fillId="0" borderId="21" xfId="0" applyNumberFormat="1" applyFont="1" applyFill="1" applyBorder="1"/>
    <xf numFmtId="4" fontId="42" fillId="0" borderId="22" xfId="0" applyNumberFormat="1" applyFont="1" applyFill="1" applyBorder="1"/>
    <xf numFmtId="4" fontId="42" fillId="0" borderId="23" xfId="0" applyNumberFormat="1" applyFont="1" applyFill="1" applyBorder="1"/>
    <xf numFmtId="4" fontId="42" fillId="0" borderId="24" xfId="0" applyNumberFormat="1" applyFont="1" applyFill="1" applyBorder="1"/>
    <xf numFmtId="4" fontId="42" fillId="0" borderId="25" xfId="0" applyNumberFormat="1" applyFont="1" applyFill="1" applyBorder="1"/>
    <xf numFmtId="4" fontId="7"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4" fontId="2" fillId="0" borderId="0" xfId="0" applyNumberFormat="1" applyFont="1" applyFill="1" applyBorder="1" applyAlignment="1">
      <alignment horizontal="center" vertical="center"/>
    </xf>
    <xf numFmtId="0" fontId="12" fillId="0" borderId="0" xfId="0" applyNumberFormat="1" applyFont="1" applyFill="1" applyBorder="1" applyAlignment="1">
      <alignment horizontal="center" vertical="center"/>
    </xf>
    <xf numFmtId="4" fontId="41" fillId="0" borderId="3"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4" fontId="37" fillId="0" borderId="3" xfId="0" applyNumberFormat="1" applyFont="1" applyFill="1" applyBorder="1" applyAlignment="1">
      <alignment horizontal="center" vertical="center"/>
    </xf>
    <xf numFmtId="4" fontId="6" fillId="0" borderId="11" xfId="0" applyNumberFormat="1" applyFont="1" applyFill="1" applyBorder="1" applyAlignment="1">
      <alignment horizontal="center" vertical="center"/>
    </xf>
    <xf numFmtId="49" fontId="2" fillId="0" borderId="0" xfId="0" applyNumberFormat="1" applyFont="1" applyFill="1" applyBorder="1" applyAlignment="1">
      <alignment horizontal="left"/>
    </xf>
    <xf numFmtId="4" fontId="6" fillId="0" borderId="11" xfId="0" applyNumberFormat="1" applyFont="1" applyFill="1" applyBorder="1" applyAlignment="1">
      <alignment horizontal="center" vertical="center"/>
    </xf>
    <xf numFmtId="4" fontId="11" fillId="2" borderId="11" xfId="0" applyNumberFormat="1" applyFont="1" applyFill="1" applyBorder="1" applyAlignment="1">
      <alignment horizontal="center" vertical="center" wrapText="1"/>
    </xf>
    <xf numFmtId="2" fontId="23" fillId="0" borderId="3" xfId="0" applyNumberFormat="1" applyFont="1" applyFill="1" applyBorder="1" applyAlignment="1">
      <alignment horizontal="center" vertical="center" wrapText="1"/>
    </xf>
    <xf numFmtId="0" fontId="32" fillId="0" borderId="0" xfId="3"/>
    <xf numFmtId="0" fontId="44" fillId="9" borderId="16" xfId="3" applyNumberFormat="1" applyFont="1" applyFill="1" applyBorder="1" applyAlignment="1">
      <alignment vertical="top"/>
    </xf>
    <xf numFmtId="0" fontId="44" fillId="9" borderId="30" xfId="3" applyNumberFormat="1" applyFont="1" applyFill="1" applyBorder="1" applyAlignment="1">
      <alignment vertical="top"/>
    </xf>
    <xf numFmtId="0" fontId="32" fillId="10" borderId="35" xfId="3" applyNumberFormat="1" applyFont="1" applyFill="1" applyBorder="1" applyAlignment="1">
      <alignment horizontal="center" vertical="top"/>
    </xf>
    <xf numFmtId="2" fontId="32" fillId="10" borderId="30" xfId="3" applyNumberFormat="1" applyFont="1" applyFill="1" applyBorder="1" applyAlignment="1">
      <alignment horizontal="right" vertical="top" wrapText="1"/>
    </xf>
    <xf numFmtId="0" fontId="32" fillId="0" borderId="16" xfId="3" applyNumberFormat="1" applyFont="1" applyBorder="1" applyAlignment="1">
      <alignment vertical="top"/>
    </xf>
    <xf numFmtId="0" fontId="32" fillId="0" borderId="16" xfId="3" applyNumberFormat="1" applyFont="1" applyBorder="1" applyAlignment="1">
      <alignment vertical="top" wrapText="1"/>
    </xf>
    <xf numFmtId="0" fontId="32" fillId="0" borderId="36" xfId="3" applyNumberFormat="1" applyFont="1" applyBorder="1" applyAlignment="1">
      <alignment vertical="top" wrapText="1"/>
    </xf>
    <xf numFmtId="0" fontId="32" fillId="0" borderId="30" xfId="3" applyNumberFormat="1" applyFont="1" applyBorder="1" applyAlignment="1">
      <alignment vertical="top" wrapText="1"/>
    </xf>
    <xf numFmtId="0" fontId="32" fillId="0" borderId="35" xfId="3" applyNumberFormat="1" applyFont="1" applyBorder="1" applyAlignment="1">
      <alignment horizontal="center" vertical="top"/>
    </xf>
    <xf numFmtId="4" fontId="32" fillId="0" borderId="30" xfId="3" applyNumberFormat="1" applyFont="1" applyBorder="1" applyAlignment="1">
      <alignment horizontal="right" vertical="top" wrapText="1"/>
    </xf>
    <xf numFmtId="4" fontId="32" fillId="10" borderId="30" xfId="3" applyNumberFormat="1" applyFont="1" applyFill="1" applyBorder="1" applyAlignment="1">
      <alignment horizontal="right" vertical="top" wrapText="1"/>
    </xf>
    <xf numFmtId="0" fontId="45" fillId="0" borderId="0" xfId="3" applyFont="1"/>
    <xf numFmtId="0" fontId="32" fillId="0" borderId="1" xfId="3" applyNumberFormat="1" applyFont="1" applyBorder="1" applyAlignment="1">
      <alignment horizontal="center" wrapText="1"/>
    </xf>
    <xf numFmtId="0" fontId="32" fillId="0" borderId="1" xfId="3" applyFont="1" applyBorder="1"/>
    <xf numFmtId="0" fontId="32" fillId="0" borderId="1" xfId="3" applyNumberFormat="1" applyFont="1" applyBorder="1" applyAlignment="1">
      <alignment horizontal="center"/>
    </xf>
    <xf numFmtId="0" fontId="46" fillId="0" borderId="0" xfId="3" applyNumberFormat="1" applyFont="1" applyAlignment="1">
      <alignment horizontal="center" vertical="top"/>
    </xf>
    <xf numFmtId="0" fontId="46" fillId="0" borderId="0" xfId="3" applyNumberFormat="1" applyFont="1" applyAlignment="1">
      <alignment horizontal="center" vertical="top" wrapText="1"/>
    </xf>
    <xf numFmtId="0" fontId="45" fillId="0" borderId="0" xfId="3" applyNumberFormat="1" applyFont="1" applyAlignment="1">
      <alignment wrapText="1"/>
    </xf>
    <xf numFmtId="0" fontId="32" fillId="0" borderId="1" xfId="3" applyNumberFormat="1" applyFont="1" applyBorder="1" applyAlignment="1">
      <alignment wrapText="1"/>
    </xf>
    <xf numFmtId="0" fontId="44" fillId="9" borderId="28" xfId="3" applyNumberFormat="1" applyFont="1" applyFill="1" applyBorder="1" applyAlignment="1">
      <alignment vertical="top"/>
    </xf>
    <xf numFmtId="0" fontId="44" fillId="9" borderId="17" xfId="3" applyNumberFormat="1" applyFont="1" applyFill="1" applyBorder="1" applyAlignment="1">
      <alignment vertical="top"/>
    </xf>
    <xf numFmtId="0" fontId="44" fillId="9" borderId="29" xfId="3" applyNumberFormat="1" applyFont="1" applyFill="1" applyBorder="1" applyAlignment="1">
      <alignment vertical="top"/>
    </xf>
    <xf numFmtId="0" fontId="44" fillId="9" borderId="18" xfId="3" applyNumberFormat="1" applyFont="1" applyFill="1" applyBorder="1" applyAlignment="1">
      <alignment vertical="top"/>
    </xf>
    <xf numFmtId="0" fontId="44" fillId="9" borderId="31" xfId="3" applyNumberFormat="1" applyFont="1" applyFill="1" applyBorder="1" applyAlignment="1">
      <alignment vertical="top"/>
    </xf>
    <xf numFmtId="0" fontId="44" fillId="9" borderId="32" xfId="3" applyNumberFormat="1" applyFont="1" applyFill="1" applyBorder="1" applyAlignment="1">
      <alignment vertical="top"/>
    </xf>
    <xf numFmtId="0" fontId="44" fillId="9" borderId="33" xfId="3" applyNumberFormat="1" applyFont="1" applyFill="1" applyBorder="1" applyAlignment="1">
      <alignment vertical="top"/>
    </xf>
    <xf numFmtId="0" fontId="32" fillId="10" borderId="16" xfId="3" applyNumberFormat="1" applyFont="1" applyFill="1" applyBorder="1" applyAlignment="1">
      <alignment vertical="top"/>
    </xf>
    <xf numFmtId="0" fontId="32" fillId="10" borderId="34" xfId="3" applyNumberFormat="1" applyFont="1" applyFill="1" applyBorder="1" applyAlignment="1">
      <alignment vertical="top"/>
    </xf>
    <xf numFmtId="0" fontId="32" fillId="10" borderId="35" xfId="3" applyNumberFormat="1" applyFont="1" applyFill="1" applyBorder="1" applyAlignment="1">
      <alignment vertical="top"/>
    </xf>
    <xf numFmtId="4" fontId="32" fillId="0" borderId="16" xfId="3" applyNumberFormat="1" applyFont="1" applyBorder="1" applyAlignment="1">
      <alignment vertical="top" wrapText="1"/>
    </xf>
    <xf numFmtId="0" fontId="32" fillId="0" borderId="37" xfId="3" applyNumberFormat="1" applyFont="1" applyBorder="1" applyAlignment="1">
      <alignment vertical="top" wrapText="1"/>
    </xf>
    <xf numFmtId="4" fontId="32" fillId="10" borderId="16" xfId="3" applyNumberFormat="1" applyFont="1" applyFill="1" applyBorder="1" applyAlignment="1">
      <alignment vertical="top" wrapText="1"/>
    </xf>
    <xf numFmtId="2" fontId="32" fillId="10" borderId="35" xfId="3" applyNumberFormat="1" applyFont="1" applyFill="1" applyBorder="1" applyAlignment="1">
      <alignment vertical="top" wrapText="1"/>
    </xf>
    <xf numFmtId="0" fontId="32" fillId="11" borderId="16" xfId="3" applyNumberFormat="1" applyFont="1" applyFill="1" applyBorder="1" applyAlignment="1">
      <alignment vertical="top" wrapText="1"/>
    </xf>
    <xf numFmtId="0" fontId="32" fillId="12" borderId="16" xfId="3" applyNumberFormat="1" applyFont="1" applyFill="1" applyBorder="1" applyAlignment="1">
      <alignment vertical="top" wrapText="1"/>
    </xf>
    <xf numFmtId="0" fontId="32" fillId="13" borderId="16" xfId="3" applyNumberFormat="1" applyFont="1" applyFill="1" applyBorder="1" applyAlignment="1">
      <alignment vertical="top" wrapText="1"/>
    </xf>
    <xf numFmtId="0" fontId="32" fillId="14" borderId="16" xfId="3" applyNumberFormat="1" applyFont="1" applyFill="1" applyBorder="1" applyAlignment="1">
      <alignment vertical="top" wrapText="1"/>
    </xf>
    <xf numFmtId="0" fontId="32" fillId="15" borderId="16" xfId="3" applyNumberFormat="1" applyFont="1" applyFill="1" applyBorder="1" applyAlignment="1">
      <alignment vertical="top" wrapText="1"/>
    </xf>
    <xf numFmtId="0" fontId="32" fillId="16" borderId="16" xfId="3" applyNumberFormat="1" applyFont="1" applyFill="1" applyBorder="1" applyAlignment="1">
      <alignment vertical="top" wrapText="1"/>
    </xf>
    <xf numFmtId="8" fontId="0" fillId="0" borderId="0" xfId="0" applyNumberFormat="1"/>
    <xf numFmtId="0" fontId="11" fillId="8" borderId="3" xfId="0" applyNumberFormat="1" applyFont="1" applyFill="1" applyBorder="1" applyAlignment="1">
      <alignment horizontal="left" wrapText="1"/>
    </xf>
    <xf numFmtId="0" fontId="6" fillId="0" borderId="0" xfId="0" applyFont="1" applyFill="1" applyBorder="1"/>
    <xf numFmtId="0" fontId="6" fillId="0" borderId="3" xfId="0" applyFont="1" applyFill="1" applyBorder="1" applyAlignment="1">
      <alignment horizontal="left" vertical="center" wrapText="1" indent="2"/>
    </xf>
    <xf numFmtId="4" fontId="6" fillId="0" borderId="11" xfId="0" applyNumberFormat="1" applyFont="1" applyFill="1" applyBorder="1" applyAlignment="1">
      <alignment horizontal="center" vertical="center"/>
    </xf>
    <xf numFmtId="43" fontId="0" fillId="0" borderId="0" xfId="0" applyNumberFormat="1"/>
    <xf numFmtId="0" fontId="48" fillId="0" borderId="0" xfId="0" applyFont="1" applyAlignment="1">
      <alignment vertical="center" wrapText="1"/>
    </xf>
    <xf numFmtId="4" fontId="6" fillId="17" borderId="3" xfId="0" applyNumberFormat="1" applyFont="1" applyFill="1" applyBorder="1" applyAlignment="1">
      <alignment horizontal="center" vertical="center"/>
    </xf>
    <xf numFmtId="2" fontId="50" fillId="0" borderId="0" xfId="0" applyNumberFormat="1" applyFont="1" applyFill="1" applyAlignment="1">
      <alignment horizontal="right"/>
    </xf>
    <xf numFmtId="0" fontId="7" fillId="0" borderId="0" xfId="0" applyNumberFormat="1" applyFont="1" applyFill="1" applyBorder="1" applyAlignment="1"/>
    <xf numFmtId="4" fontId="21" fillId="0" borderId="0" xfId="0" applyNumberFormat="1" applyFont="1" applyFill="1" applyAlignment="1">
      <alignment wrapText="1"/>
    </xf>
    <xf numFmtId="4" fontId="6" fillId="0" borderId="4" xfId="0" applyNumberFormat="1" applyFont="1" applyFill="1" applyBorder="1" applyAlignment="1">
      <alignment horizontal="center" vertical="center"/>
    </xf>
    <xf numFmtId="4" fontId="6" fillId="0" borderId="11" xfId="0" applyNumberFormat="1" applyFont="1" applyFill="1" applyBorder="1" applyAlignment="1">
      <alignment horizontal="center" vertical="center"/>
    </xf>
    <xf numFmtId="0" fontId="21" fillId="0" borderId="11" xfId="0" applyFont="1" applyFill="1" applyBorder="1" applyAlignment="1">
      <alignment horizontal="center" vertical="center" wrapText="1"/>
    </xf>
    <xf numFmtId="0" fontId="26" fillId="0" borderId="1" xfId="0" applyNumberFormat="1" applyFont="1" applyBorder="1" applyAlignment="1">
      <alignment horizontal="center"/>
    </xf>
    <xf numFmtId="4" fontId="11" fillId="2" borderId="11" xfId="0" applyNumberFormat="1" applyFont="1" applyFill="1" applyBorder="1" applyAlignment="1">
      <alignment horizontal="center" vertical="center" wrapText="1"/>
    </xf>
    <xf numFmtId="0" fontId="23" fillId="0" borderId="3" xfId="0" applyFont="1" applyFill="1" applyBorder="1" applyAlignment="1">
      <alignment horizontal="center" vertical="center"/>
    </xf>
    <xf numFmtId="0" fontId="21" fillId="0" borderId="3" xfId="0" applyFont="1" applyFill="1" applyBorder="1" applyAlignment="1">
      <alignment horizontal="center" vertical="center" wrapText="1"/>
    </xf>
    <xf numFmtId="4" fontId="6" fillId="8" borderId="3" xfId="0" applyNumberFormat="1" applyFont="1" applyFill="1" applyBorder="1" applyAlignment="1">
      <alignment horizontal="center"/>
    </xf>
    <xf numFmtId="4" fontId="11" fillId="8" borderId="3" xfId="0" applyNumberFormat="1" applyFont="1" applyFill="1" applyBorder="1" applyAlignment="1">
      <alignment horizontal="center" vertical="center"/>
    </xf>
    <xf numFmtId="4" fontId="11" fillId="2" borderId="3" xfId="0" applyNumberFormat="1" applyFont="1" applyFill="1" applyBorder="1" applyAlignment="1">
      <alignment horizontal="center" vertical="center"/>
    </xf>
    <xf numFmtId="4" fontId="6" fillId="0" borderId="11" xfId="0" applyNumberFormat="1" applyFont="1" applyFill="1" applyBorder="1" applyAlignment="1">
      <alignment horizontal="center" vertical="center"/>
    </xf>
    <xf numFmtId="0" fontId="7" fillId="0" borderId="0" xfId="0" applyNumberFormat="1" applyFont="1" applyFill="1" applyBorder="1" applyAlignment="1">
      <alignment horizontal="center"/>
    </xf>
    <xf numFmtId="4" fontId="6" fillId="0" borderId="4" xfId="0" applyNumberFormat="1" applyFont="1" applyFill="1" applyBorder="1" applyAlignment="1">
      <alignment horizontal="center" vertical="center"/>
    </xf>
    <xf numFmtId="4" fontId="6" fillId="0" borderId="11"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0" fontId="4" fillId="0" borderId="0" xfId="0" applyNumberFormat="1" applyFont="1" applyFill="1" applyBorder="1" applyAlignment="1">
      <alignment horizontal="center"/>
    </xf>
    <xf numFmtId="0" fontId="4" fillId="0" borderId="1"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top"/>
    </xf>
    <xf numFmtId="0" fontId="25" fillId="0" borderId="0" xfId="0" applyNumberFormat="1" applyFont="1" applyBorder="1" applyAlignment="1">
      <alignment horizontal="center"/>
    </xf>
    <xf numFmtId="49" fontId="29" fillId="0" borderId="0" xfId="0" applyNumberFormat="1" applyFont="1" applyFill="1" applyBorder="1" applyAlignment="1">
      <alignment horizontal="center"/>
    </xf>
    <xf numFmtId="0" fontId="7" fillId="0" borderId="2" xfId="0" applyNumberFormat="1" applyFont="1" applyFill="1" applyBorder="1" applyAlignment="1">
      <alignment horizontal="center"/>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2" fontId="29" fillId="0" borderId="0" xfId="0" applyNumberFormat="1" applyFont="1" applyFill="1" applyBorder="1" applyAlignment="1">
      <alignment horizontal="center"/>
    </xf>
    <xf numFmtId="2" fontId="29" fillId="0" borderId="2" xfId="0" applyNumberFormat="1" applyFont="1" applyFill="1" applyBorder="1" applyAlignment="1">
      <alignment horizontal="center"/>
    </xf>
    <xf numFmtId="0" fontId="6" fillId="0" borderId="6"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7"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top"/>
    </xf>
    <xf numFmtId="0" fontId="4" fillId="0" borderId="1" xfId="0" applyNumberFormat="1" applyFont="1" applyBorder="1" applyAlignment="1">
      <alignment horizontal="center"/>
    </xf>
    <xf numFmtId="0" fontId="4" fillId="0" borderId="5" xfId="0" applyNumberFormat="1" applyFont="1" applyFill="1" applyBorder="1" applyAlignment="1">
      <alignment horizontal="center"/>
    </xf>
    <xf numFmtId="0" fontId="14" fillId="0" borderId="0" xfId="0" applyNumberFormat="1" applyFont="1" applyFill="1" applyBorder="1" applyAlignment="1">
      <alignment horizontal="justify" wrapText="1"/>
    </xf>
    <xf numFmtId="0" fontId="14" fillId="0" borderId="0" xfId="0" applyNumberFormat="1" applyFont="1" applyFill="1" applyBorder="1" applyAlignment="1">
      <alignment horizontal="left" wrapText="1"/>
    </xf>
    <xf numFmtId="0" fontId="16" fillId="0" borderId="0" xfId="0" applyNumberFormat="1" applyFont="1" applyFill="1" applyBorder="1" applyAlignment="1">
      <alignment horizontal="center"/>
    </xf>
    <xf numFmtId="0" fontId="2" fillId="0" borderId="3"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xf>
    <xf numFmtId="0" fontId="2" fillId="0" borderId="7"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8"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0" fontId="2" fillId="0" borderId="4" xfId="0" applyNumberFormat="1" applyFont="1" applyFill="1" applyBorder="1" applyAlignment="1">
      <alignment horizontal="center" wrapText="1"/>
    </xf>
    <xf numFmtId="0" fontId="2" fillId="0" borderId="11" xfId="0" applyNumberFormat="1" applyFont="1" applyFill="1" applyBorder="1" applyAlignment="1">
      <alignment horizontal="center"/>
    </xf>
    <xf numFmtId="0" fontId="31" fillId="0" borderId="0" xfId="0" applyNumberFormat="1" applyFont="1" applyFill="1" applyBorder="1" applyAlignment="1">
      <alignment horizontal="center" vertical="top"/>
    </xf>
    <xf numFmtId="14" fontId="29" fillId="0" borderId="0" xfId="0" applyNumberFormat="1" applyFont="1" applyBorder="1" applyAlignment="1">
      <alignment horizontal="center"/>
    </xf>
    <xf numFmtId="0" fontId="29" fillId="0" borderId="0" xfId="0" applyNumberFormat="1" applyFont="1" applyBorder="1" applyAlignment="1">
      <alignment horizontal="center"/>
    </xf>
    <xf numFmtId="0" fontId="26" fillId="0" borderId="1" xfId="0" applyNumberFormat="1" applyFont="1" applyBorder="1" applyAlignment="1">
      <alignment horizontal="left" vertical="center"/>
    </xf>
    <xf numFmtId="0" fontId="35" fillId="0" borderId="0" xfId="0" applyNumberFormat="1" applyFont="1" applyBorder="1" applyAlignment="1">
      <alignment horizontal="center" vertical="center"/>
    </xf>
    <xf numFmtId="0" fontId="2" fillId="0" borderId="6" xfId="0" applyNumberFormat="1" applyFont="1" applyBorder="1" applyAlignment="1">
      <alignment horizontal="center" vertical="center"/>
    </xf>
    <xf numFmtId="0" fontId="21" fillId="0" borderId="4"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6" fillId="0" borderId="1" xfId="0" applyNumberFormat="1" applyFont="1" applyBorder="1" applyAlignment="1">
      <alignment horizontal="center"/>
    </xf>
    <xf numFmtId="164" fontId="22" fillId="0" borderId="0" xfId="0" applyNumberFormat="1" applyFont="1" applyFill="1" applyAlignment="1">
      <alignment horizontal="left" vertical="center" wrapText="1"/>
    </xf>
    <xf numFmtId="0" fontId="22" fillId="0" borderId="0" xfId="0" applyFont="1" applyFill="1" applyAlignment="1">
      <alignment horizontal="center" vertical="center" wrapText="1"/>
    </xf>
    <xf numFmtId="0" fontId="23" fillId="0" borderId="4" xfId="0" applyFont="1" applyFill="1" applyBorder="1" applyAlignment="1">
      <alignment horizontal="center" vertical="center" wrapText="1"/>
    </xf>
    <xf numFmtId="0" fontId="23" fillId="0" borderId="11" xfId="0" applyFont="1" applyFill="1" applyBorder="1" applyAlignment="1">
      <alignment horizontal="center" vertical="center" wrapText="1"/>
    </xf>
    <xf numFmtId="4" fontId="11" fillId="2" borderId="4" xfId="0" applyNumberFormat="1" applyFont="1" applyFill="1" applyBorder="1" applyAlignment="1">
      <alignment horizontal="center" vertical="center" wrapText="1"/>
    </xf>
    <xf numFmtId="4" fontId="11" fillId="2" borderId="11" xfId="0" applyNumberFormat="1" applyFont="1" applyFill="1" applyBorder="1" applyAlignment="1">
      <alignment horizontal="center" vertical="center" wrapText="1"/>
    </xf>
    <xf numFmtId="0" fontId="22" fillId="0" borderId="0" xfId="0" applyFont="1" applyFill="1" applyAlignment="1">
      <alignment horizontal="right" vertical="center" wrapText="1"/>
    </xf>
    <xf numFmtId="0" fontId="23" fillId="0" borderId="3" xfId="0" applyFont="1" applyFill="1" applyBorder="1" applyAlignment="1">
      <alignment horizontal="center" vertical="center"/>
    </xf>
    <xf numFmtId="0" fontId="36" fillId="0" borderId="0" xfId="0" applyFont="1" applyFill="1" applyAlignment="1">
      <alignment horizontal="right"/>
    </xf>
    <xf numFmtId="0" fontId="36" fillId="0" borderId="27" xfId="0" applyFont="1" applyFill="1" applyBorder="1" applyAlignment="1">
      <alignment horizontal="right"/>
    </xf>
    <xf numFmtId="0" fontId="42" fillId="0" borderId="0" xfId="0" applyFont="1" applyFill="1" applyAlignment="1">
      <alignment horizontal="center"/>
    </xf>
    <xf numFmtId="0" fontId="42" fillId="0" borderId="26" xfId="0" applyFont="1" applyFill="1" applyBorder="1" applyAlignment="1">
      <alignment horizontal="center"/>
    </xf>
    <xf numFmtId="0" fontId="21" fillId="0" borderId="3" xfId="0" applyFont="1" applyFill="1" applyBorder="1" applyAlignment="1">
      <alignment horizontal="center" vertical="center" wrapText="1"/>
    </xf>
    <xf numFmtId="0" fontId="38" fillId="9" borderId="16" xfId="2" applyNumberFormat="1" applyFont="1" applyFill="1" applyBorder="1" applyAlignment="1">
      <alignment vertical="top"/>
    </xf>
    <xf numFmtId="0" fontId="38" fillId="0" borderId="0" xfId="2" applyNumberFormat="1" applyFont="1" applyAlignment="1">
      <alignment horizontal="center" vertical="top"/>
    </xf>
    <xf numFmtId="1" fontId="39" fillId="10" borderId="16" xfId="2" applyNumberFormat="1" applyFont="1" applyFill="1" applyBorder="1" applyAlignment="1">
      <alignment horizontal="left" vertical="top" wrapText="1"/>
    </xf>
    <xf numFmtId="0" fontId="38" fillId="9" borderId="16" xfId="2" applyNumberFormat="1" applyFont="1" applyFill="1" applyBorder="1" applyAlignment="1">
      <alignment vertical="top" wrapText="1"/>
    </xf>
    <xf numFmtId="0" fontId="38" fillId="9" borderId="17" xfId="2" applyNumberFormat="1" applyFont="1" applyFill="1" applyBorder="1" applyAlignment="1">
      <alignment vertical="top" wrapText="1"/>
    </xf>
    <xf numFmtId="0" fontId="38" fillId="9" borderId="18" xfId="2" applyNumberFormat="1" applyFont="1" applyFill="1" applyBorder="1" applyAlignment="1">
      <alignment vertical="top" wrapText="1"/>
    </xf>
  </cellXfs>
  <cellStyles count="4">
    <cellStyle name="Обычный" xfId="0" builtinId="0"/>
    <cellStyle name="Обычный_Лист1" xfId="2"/>
    <cellStyle name="Обычный_Лист2" xfId="3"/>
    <cellStyle name="Обычный_расшифровка" xfId="1"/>
  </cellStyles>
  <dxfs count="0"/>
  <tableStyles count="0" defaultTableStyle="TableStyleMedium2" defaultPivotStyle="PivotStyleLight16"/>
  <colors>
    <mruColors>
      <color rgb="FFC5FFF4"/>
      <color rgb="FFFFFFE1"/>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J110"/>
  <sheetViews>
    <sheetView tabSelected="1" view="pageBreakPreview" zoomScaleNormal="100" zoomScaleSheetLayoutView="100" zoomScalePageLayoutView="130" workbookViewId="0">
      <selection activeCell="L19" sqref="L19"/>
    </sheetView>
  </sheetViews>
  <sheetFormatPr defaultColWidth="0.85546875" defaultRowHeight="11.25" x14ac:dyDescent="0.2"/>
  <cols>
    <col min="1" max="1" width="77" style="9" customWidth="1"/>
    <col min="2" max="2" width="8.7109375" style="75" customWidth="1"/>
    <col min="3" max="3" width="14.7109375" style="9" customWidth="1"/>
    <col min="4" max="4" width="11.28515625" style="9" customWidth="1"/>
    <col min="5" max="5" width="14.42578125" style="9" bestFit="1" customWidth="1"/>
    <col min="6" max="6" width="14.5703125" style="9" bestFit="1" customWidth="1"/>
    <col min="7" max="7" width="13.42578125" style="9" bestFit="1" customWidth="1"/>
    <col min="8" max="8" width="13.28515625" style="9" customWidth="1"/>
    <col min="9" max="9" width="15.42578125" style="9" bestFit="1" customWidth="1"/>
    <col min="10" max="10" width="17.28515625" style="204" bestFit="1" customWidth="1"/>
    <col min="11" max="11" width="12.7109375" style="9" customWidth="1"/>
    <col min="12" max="22" width="19.42578125" style="9" customWidth="1"/>
    <col min="23" max="16384" width="0.85546875" style="9"/>
  </cols>
  <sheetData>
    <row r="2" spans="1:9" ht="15.75" x14ac:dyDescent="0.25">
      <c r="E2" s="10"/>
      <c r="F2" s="282" t="s">
        <v>0</v>
      </c>
      <c r="G2" s="282"/>
      <c r="H2" s="282"/>
    </row>
    <row r="3" spans="1:9" ht="33" customHeight="1" x14ac:dyDescent="0.2">
      <c r="E3" s="10"/>
      <c r="F3" s="283" t="s">
        <v>585</v>
      </c>
      <c r="G3" s="283"/>
      <c r="H3" s="283"/>
    </row>
    <row r="4" spans="1:9" x14ac:dyDescent="0.2">
      <c r="E4" s="10"/>
      <c r="F4" s="284" t="s">
        <v>1</v>
      </c>
      <c r="G4" s="284"/>
      <c r="H4" s="284"/>
    </row>
    <row r="5" spans="1:9" x14ac:dyDescent="0.2">
      <c r="E5" s="10"/>
      <c r="F5" s="11"/>
      <c r="G5" s="11"/>
      <c r="H5" s="11"/>
    </row>
    <row r="6" spans="1:9" ht="15.75" x14ac:dyDescent="0.25">
      <c r="E6" s="10"/>
      <c r="F6" s="12"/>
      <c r="G6" s="285" t="s">
        <v>586</v>
      </c>
      <c r="H6" s="285"/>
    </row>
    <row r="7" spans="1:9" ht="12.75" customHeight="1" x14ac:dyDescent="0.2">
      <c r="E7" s="10"/>
      <c r="F7" s="13" t="s">
        <v>2</v>
      </c>
      <c r="G7" s="284" t="s">
        <v>3</v>
      </c>
      <c r="H7" s="284"/>
    </row>
    <row r="8" spans="1:9" ht="18.75" x14ac:dyDescent="0.3">
      <c r="E8" s="84"/>
      <c r="F8" s="286" t="s">
        <v>611</v>
      </c>
      <c r="G8" s="286"/>
      <c r="H8" s="286"/>
      <c r="I8" s="211" t="str">
        <f>F8</f>
        <v>"31" марта 2024 г.</v>
      </c>
    </row>
    <row r="9" spans="1:9" ht="15.75" x14ac:dyDescent="0.25">
      <c r="A9" s="277" t="s">
        <v>4</v>
      </c>
      <c r="B9" s="277"/>
      <c r="C9" s="277"/>
      <c r="D9" s="277"/>
      <c r="E9" s="277"/>
      <c r="F9" s="277"/>
      <c r="G9" s="277"/>
      <c r="H9" s="264"/>
    </row>
    <row r="10" spans="1:9" ht="12.75" customHeight="1" x14ac:dyDescent="0.25">
      <c r="A10" s="277" t="s">
        <v>599</v>
      </c>
      <c r="B10" s="277"/>
      <c r="C10" s="277"/>
      <c r="D10" s="277"/>
      <c r="E10" s="277"/>
      <c r="F10" s="277"/>
      <c r="G10" s="277"/>
      <c r="H10" s="264"/>
    </row>
    <row r="11" spans="1:9" ht="15.75" x14ac:dyDescent="0.25">
      <c r="A11" s="277" t="s">
        <v>600</v>
      </c>
      <c r="B11" s="277"/>
      <c r="C11" s="277"/>
      <c r="D11" s="277"/>
      <c r="E11" s="277"/>
      <c r="F11" s="277"/>
      <c r="G11" s="287"/>
      <c r="H11" s="288" t="s">
        <v>5</v>
      </c>
    </row>
    <row r="12" spans="1:9" ht="18" customHeight="1" x14ac:dyDescent="0.3">
      <c r="A12" s="290" t="str">
        <f>F8</f>
        <v>"31" марта 2024 г.</v>
      </c>
      <c r="B12" s="290"/>
      <c r="C12" s="290"/>
      <c r="D12" s="290"/>
      <c r="E12" s="290"/>
      <c r="F12" s="290"/>
      <c r="G12" s="291"/>
      <c r="H12" s="289"/>
    </row>
    <row r="13" spans="1:9" ht="12" x14ac:dyDescent="0.2">
      <c r="G13" s="14" t="s">
        <v>6</v>
      </c>
      <c r="H13" s="1" t="s">
        <v>587</v>
      </c>
    </row>
    <row r="14" spans="1:9" ht="15.75" x14ac:dyDescent="0.25">
      <c r="A14" s="15" t="s">
        <v>7</v>
      </c>
      <c r="B14" s="76"/>
      <c r="C14" s="16"/>
      <c r="D14" s="16"/>
      <c r="E14" s="16"/>
      <c r="F14" s="16"/>
      <c r="G14" s="14" t="s">
        <v>8</v>
      </c>
      <c r="H14" s="1" t="s">
        <v>9</v>
      </c>
    </row>
    <row r="15" spans="1:9" ht="37.5" customHeight="1" x14ac:dyDescent="0.2">
      <c r="A15" s="283" t="s">
        <v>609</v>
      </c>
      <c r="B15" s="283"/>
      <c r="C15" s="283"/>
      <c r="D15" s="283"/>
      <c r="E15" s="283"/>
      <c r="F15" s="283"/>
      <c r="G15" s="14" t="s">
        <v>10</v>
      </c>
      <c r="H15" s="1" t="s">
        <v>275</v>
      </c>
    </row>
    <row r="16" spans="1:9" ht="12" x14ac:dyDescent="0.2">
      <c r="A16" s="299" t="s">
        <v>11</v>
      </c>
      <c r="B16" s="299"/>
      <c r="C16" s="299"/>
      <c r="D16" s="299"/>
      <c r="E16" s="299"/>
      <c r="F16" s="299"/>
      <c r="G16" s="14" t="s">
        <v>12</v>
      </c>
      <c r="H16" s="1" t="s">
        <v>276</v>
      </c>
    </row>
    <row r="17" spans="1:10" ht="15.75" x14ac:dyDescent="0.25">
      <c r="A17" s="17" t="s">
        <v>13</v>
      </c>
      <c r="B17" s="300" t="s">
        <v>588</v>
      </c>
      <c r="C17" s="300"/>
      <c r="D17" s="300"/>
      <c r="E17" s="300"/>
      <c r="F17" s="300"/>
      <c r="G17" s="300"/>
      <c r="H17" s="18"/>
    </row>
    <row r="18" spans="1:10" ht="15.75" x14ac:dyDescent="0.25">
      <c r="A18" s="17" t="s">
        <v>14</v>
      </c>
      <c r="B18" s="301" t="s">
        <v>15</v>
      </c>
      <c r="C18" s="301"/>
      <c r="D18" s="301"/>
      <c r="E18" s="301"/>
      <c r="F18" s="301"/>
      <c r="G18" s="301"/>
      <c r="H18" s="18"/>
    </row>
    <row r="19" spans="1:10" ht="15.75" x14ac:dyDescent="0.25">
      <c r="A19" s="15" t="s">
        <v>16</v>
      </c>
      <c r="B19" s="77"/>
      <c r="C19" s="19"/>
      <c r="D19" s="19"/>
      <c r="E19" s="19"/>
      <c r="F19" s="19"/>
      <c r="G19" s="20"/>
      <c r="H19" s="18"/>
    </row>
    <row r="21" spans="1:10" ht="15.75" x14ac:dyDescent="0.25">
      <c r="A21" s="277" t="s">
        <v>17</v>
      </c>
      <c r="B21" s="277"/>
      <c r="C21" s="277"/>
      <c r="D21" s="277"/>
      <c r="E21" s="277"/>
      <c r="F21" s="277"/>
      <c r="G21" s="277"/>
      <c r="H21" s="277"/>
    </row>
    <row r="23" spans="1:10" ht="12.75" x14ac:dyDescent="0.2">
      <c r="A23" s="292" t="s">
        <v>18</v>
      </c>
      <c r="B23" s="295" t="s">
        <v>330</v>
      </c>
      <c r="C23" s="295" t="s">
        <v>19</v>
      </c>
      <c r="D23" s="295" t="s">
        <v>20</v>
      </c>
      <c r="E23" s="288" t="s">
        <v>21</v>
      </c>
      <c r="F23" s="288"/>
      <c r="G23" s="288"/>
      <c r="H23" s="288"/>
    </row>
    <row r="24" spans="1:10" ht="11.25" customHeight="1" x14ac:dyDescent="0.2">
      <c r="A24" s="293"/>
      <c r="B24" s="296"/>
      <c r="C24" s="296"/>
      <c r="D24" s="296"/>
      <c r="E24" s="2" t="s">
        <v>341</v>
      </c>
      <c r="F24" s="2" t="s">
        <v>423</v>
      </c>
      <c r="G24" s="2" t="s">
        <v>598</v>
      </c>
      <c r="H24" s="298" t="s">
        <v>22</v>
      </c>
    </row>
    <row r="25" spans="1:10" ht="43.5" customHeight="1" x14ac:dyDescent="0.2">
      <c r="A25" s="294"/>
      <c r="B25" s="297"/>
      <c r="C25" s="297"/>
      <c r="D25" s="297"/>
      <c r="E25" s="21" t="s">
        <v>23</v>
      </c>
      <c r="F25" s="21" t="s">
        <v>24</v>
      </c>
      <c r="G25" s="21" t="s">
        <v>25</v>
      </c>
      <c r="H25" s="298"/>
    </row>
    <row r="26" spans="1:10" ht="12.75" x14ac:dyDescent="0.2">
      <c r="A26" s="22" t="s">
        <v>26</v>
      </c>
      <c r="B26" s="74" t="s">
        <v>27</v>
      </c>
      <c r="C26" s="22" t="s">
        <v>28</v>
      </c>
      <c r="D26" s="22" t="s">
        <v>29</v>
      </c>
      <c r="E26" s="22" t="s">
        <v>30</v>
      </c>
      <c r="F26" s="22" t="s">
        <v>31</v>
      </c>
      <c r="G26" s="22" t="s">
        <v>32</v>
      </c>
      <c r="H26" s="22" t="s">
        <v>33</v>
      </c>
    </row>
    <row r="27" spans="1:10" ht="15.75" x14ac:dyDescent="0.2">
      <c r="A27" s="23" t="s">
        <v>34</v>
      </c>
      <c r="B27" s="107" t="s">
        <v>35</v>
      </c>
      <c r="C27" s="107" t="s">
        <v>36</v>
      </c>
      <c r="D27" s="107" t="s">
        <v>36</v>
      </c>
      <c r="E27" s="105">
        <f>'расшифровка 2024'!H7</f>
        <v>56759.250000000007</v>
      </c>
      <c r="F27" s="105">
        <f>'расшифровка 2025'!H7</f>
        <v>0</v>
      </c>
      <c r="G27" s="105">
        <f>'расшифровка 2026'!H7</f>
        <v>0</v>
      </c>
      <c r="H27" s="105">
        <v>0</v>
      </c>
      <c r="I27" s="32"/>
    </row>
    <row r="28" spans="1:10" ht="15.75" x14ac:dyDescent="0.2">
      <c r="A28" s="23" t="s">
        <v>37</v>
      </c>
      <c r="B28" s="107" t="s">
        <v>38</v>
      </c>
      <c r="C28" s="107" t="s">
        <v>36</v>
      </c>
      <c r="D28" s="107" t="s">
        <v>36</v>
      </c>
      <c r="E28" s="105">
        <f>'расшифровка 2024'!H8</f>
        <v>0</v>
      </c>
      <c r="F28" s="105">
        <f>'расшифровка 2025'!H8</f>
        <v>0</v>
      </c>
      <c r="G28" s="105">
        <f>'расшифровка 2026'!H8</f>
        <v>0</v>
      </c>
      <c r="H28" s="105">
        <v>0</v>
      </c>
    </row>
    <row r="29" spans="1:10" ht="15.75" x14ac:dyDescent="0.2">
      <c r="A29" s="24" t="s">
        <v>39</v>
      </c>
      <c r="B29" s="69" t="s">
        <v>40</v>
      </c>
      <c r="C29" s="69"/>
      <c r="D29" s="107"/>
      <c r="E29" s="105">
        <f>'расшифровка 2024'!H9</f>
        <v>133485547.86</v>
      </c>
      <c r="F29" s="105">
        <f>'расшифровка 2025'!H9</f>
        <v>129966790</v>
      </c>
      <c r="G29" s="105">
        <f>'расшифровка 2026'!H9</f>
        <v>129966790</v>
      </c>
      <c r="H29" s="105">
        <v>0</v>
      </c>
      <c r="J29" s="203"/>
    </row>
    <row r="30" spans="1:10" ht="25.5" x14ac:dyDescent="0.2">
      <c r="A30" s="25" t="s">
        <v>41</v>
      </c>
      <c r="B30" s="69" t="s">
        <v>42</v>
      </c>
      <c r="C30" s="107" t="s">
        <v>43</v>
      </c>
      <c r="D30" s="107"/>
      <c r="E30" s="105">
        <f>'расшифровка 2024'!H10</f>
        <v>0</v>
      </c>
      <c r="F30" s="105">
        <f>'расшифровка 2025'!H10</f>
        <v>0</v>
      </c>
      <c r="G30" s="105">
        <f>'расшифровка 2026'!H10</f>
        <v>0</v>
      </c>
      <c r="H30" s="105">
        <v>0</v>
      </c>
    </row>
    <row r="31" spans="1:10" ht="12.75" x14ac:dyDescent="0.2">
      <c r="A31" s="26" t="s">
        <v>44</v>
      </c>
      <c r="B31" s="107" t="s">
        <v>45</v>
      </c>
      <c r="C31" s="107"/>
      <c r="D31" s="107"/>
      <c r="E31" s="105">
        <f>'расшифровка 2024'!H11</f>
        <v>0</v>
      </c>
      <c r="F31" s="105">
        <f>'расшифровка 2025'!H11</f>
        <v>0</v>
      </c>
      <c r="G31" s="105">
        <f>'расшифровка 2026'!H11</f>
        <v>0</v>
      </c>
      <c r="H31" s="105">
        <v>0</v>
      </c>
    </row>
    <row r="32" spans="1:10" ht="15.75" x14ac:dyDescent="0.2">
      <c r="A32" s="3" t="s">
        <v>46</v>
      </c>
      <c r="B32" s="69" t="s">
        <v>47</v>
      </c>
      <c r="C32" s="107" t="s">
        <v>48</v>
      </c>
      <c r="D32" s="107"/>
      <c r="E32" s="105">
        <f>'расшифровка 2024'!H12</f>
        <v>127994657.09999999</v>
      </c>
      <c r="F32" s="105">
        <f>'расшифровка 2025'!H12</f>
        <v>126698430</v>
      </c>
      <c r="G32" s="105">
        <f>'расшифровка 2026'!H12</f>
        <v>126698430</v>
      </c>
      <c r="H32" s="105">
        <v>0</v>
      </c>
      <c r="J32" s="203"/>
    </row>
    <row r="33" spans="1:10" ht="51" x14ac:dyDescent="0.2">
      <c r="A33" s="27" t="s">
        <v>49</v>
      </c>
      <c r="B33" s="107" t="s">
        <v>50</v>
      </c>
      <c r="C33" s="107" t="s">
        <v>48</v>
      </c>
      <c r="D33" s="107"/>
      <c r="E33" s="105">
        <f>'расшифровка 2024'!H13-'расшифровка 2024'!G13</f>
        <v>127440330</v>
      </c>
      <c r="F33" s="105">
        <f>'расшифровка 2025'!H13-'расшифровка 2025'!G13</f>
        <v>126698430</v>
      </c>
      <c r="G33" s="105">
        <f>'расшифровка 2026'!H13-'расшифровка 2026'!G13</f>
        <v>126698430</v>
      </c>
      <c r="H33" s="105">
        <v>0</v>
      </c>
      <c r="J33" s="205"/>
    </row>
    <row r="34" spans="1:10" ht="25.5" x14ac:dyDescent="0.2">
      <c r="A34" s="27" t="s">
        <v>51</v>
      </c>
      <c r="B34" s="107" t="s">
        <v>52</v>
      </c>
      <c r="C34" s="107" t="s">
        <v>48</v>
      </c>
      <c r="D34" s="107"/>
      <c r="E34" s="105">
        <f>'расшифровка 2024'!H14</f>
        <v>0</v>
      </c>
      <c r="F34" s="105">
        <f>'расшифровка 2025'!H14</f>
        <v>0</v>
      </c>
      <c r="G34" s="105">
        <f>'расшифровка 2026'!H14</f>
        <v>0</v>
      </c>
      <c r="H34" s="105">
        <v>0</v>
      </c>
    </row>
    <row r="35" spans="1:10" ht="12.75" x14ac:dyDescent="0.2">
      <c r="A35" s="3" t="s">
        <v>53</v>
      </c>
      <c r="B35" s="107" t="s">
        <v>54</v>
      </c>
      <c r="C35" s="107" t="s">
        <v>55</v>
      </c>
      <c r="D35" s="107"/>
      <c r="E35" s="105">
        <f>'расшифровка 2024'!H15</f>
        <v>0</v>
      </c>
      <c r="F35" s="105">
        <f>'расшифровка 2025'!H15</f>
        <v>0</v>
      </c>
      <c r="G35" s="105">
        <f>'расшифровка 2026'!H15</f>
        <v>0</v>
      </c>
      <c r="H35" s="105">
        <v>0</v>
      </c>
    </row>
    <row r="36" spans="1:10" ht="12.75" x14ac:dyDescent="0.2">
      <c r="A36" s="26" t="s">
        <v>44</v>
      </c>
      <c r="B36" s="107" t="s">
        <v>56</v>
      </c>
      <c r="C36" s="107" t="s">
        <v>55</v>
      </c>
      <c r="D36" s="107"/>
      <c r="E36" s="105">
        <f>'расшифровка 2024'!H16</f>
        <v>0</v>
      </c>
      <c r="F36" s="105">
        <f>'расшифровка 2025'!H16</f>
        <v>0</v>
      </c>
      <c r="G36" s="105">
        <f>'расшифровка 2026'!H16</f>
        <v>0</v>
      </c>
      <c r="H36" s="105">
        <v>0</v>
      </c>
    </row>
    <row r="37" spans="1:10" s="5" customFormat="1" ht="12.75" x14ac:dyDescent="0.2">
      <c r="A37" s="3" t="s">
        <v>57</v>
      </c>
      <c r="B37" s="69" t="s">
        <v>58</v>
      </c>
      <c r="C37" s="69" t="s">
        <v>59</v>
      </c>
      <c r="D37" s="69"/>
      <c r="E37" s="105">
        <f>'расшифровка 2024'!H17</f>
        <v>5433360</v>
      </c>
      <c r="F37" s="105">
        <f>'расшифровка 2025'!H17</f>
        <v>3268360</v>
      </c>
      <c r="G37" s="105">
        <f>'расшифровка 2026'!H17</f>
        <v>3268360</v>
      </c>
      <c r="H37" s="105">
        <v>0</v>
      </c>
      <c r="J37" s="206"/>
    </row>
    <row r="38" spans="1:10" s="5" customFormat="1" ht="12.75" x14ac:dyDescent="0.2">
      <c r="A38" s="6" t="s">
        <v>44</v>
      </c>
      <c r="B38" s="194"/>
      <c r="C38" s="194"/>
      <c r="D38" s="194"/>
      <c r="E38" s="105"/>
      <c r="F38" s="105"/>
      <c r="G38" s="105"/>
      <c r="H38" s="193"/>
      <c r="J38" s="206"/>
    </row>
    <row r="39" spans="1:10" s="5" customFormat="1" ht="12.75" x14ac:dyDescent="0.2">
      <c r="A39" s="6" t="s">
        <v>61</v>
      </c>
      <c r="B39" s="194" t="s">
        <v>60</v>
      </c>
      <c r="C39" s="194" t="s">
        <v>59</v>
      </c>
      <c r="D39" s="194"/>
      <c r="E39" s="105">
        <f>'расшифровка 2024'!H19</f>
        <v>5433360</v>
      </c>
      <c r="F39" s="105">
        <f>'расшифровка 2025'!H19</f>
        <v>3268360</v>
      </c>
      <c r="G39" s="105">
        <f>'расшифровка 2026'!H19</f>
        <v>3268360</v>
      </c>
      <c r="H39" s="193">
        <v>0</v>
      </c>
      <c r="J39" s="206"/>
    </row>
    <row r="40" spans="1:10" s="5" customFormat="1" ht="12.75" x14ac:dyDescent="0.2">
      <c r="A40" s="27" t="s">
        <v>62</v>
      </c>
      <c r="B40" s="107" t="s">
        <v>63</v>
      </c>
      <c r="C40" s="107" t="s">
        <v>59</v>
      </c>
      <c r="D40" s="107"/>
      <c r="E40" s="105">
        <f>'расшифровка 2024'!H20</f>
        <v>0</v>
      </c>
      <c r="F40" s="105">
        <f>'расшифровка 2025'!H20</f>
        <v>0</v>
      </c>
      <c r="G40" s="105">
        <f>'расшифровка 2026'!H20</f>
        <v>0</v>
      </c>
      <c r="H40" s="105">
        <v>0</v>
      </c>
      <c r="J40" s="206"/>
    </row>
    <row r="41" spans="1:10" s="5" customFormat="1" ht="12.75" x14ac:dyDescent="0.2">
      <c r="A41" s="3" t="s">
        <v>64</v>
      </c>
      <c r="B41" s="69" t="s">
        <v>269</v>
      </c>
      <c r="C41" s="69" t="s">
        <v>65</v>
      </c>
      <c r="D41" s="69"/>
      <c r="E41" s="105">
        <f>'расшифровка 2024'!H21</f>
        <v>0</v>
      </c>
      <c r="F41" s="105">
        <f>'расшифровка 2025'!H21</f>
        <v>0</v>
      </c>
      <c r="G41" s="105">
        <f>'расшифровка 2026'!H21</f>
        <v>0</v>
      </c>
      <c r="H41" s="105">
        <v>0</v>
      </c>
      <c r="J41" s="206"/>
    </row>
    <row r="42" spans="1:10" ht="14.45" customHeight="1" x14ac:dyDescent="0.2">
      <c r="A42" s="6" t="s">
        <v>44</v>
      </c>
      <c r="B42" s="7"/>
      <c r="C42" s="107"/>
      <c r="D42" s="7"/>
      <c r="E42" s="105">
        <f>'расшифровка 2024'!H22</f>
        <v>0</v>
      </c>
      <c r="F42" s="105">
        <f>'расшифровка 2025'!H22</f>
        <v>0</v>
      </c>
      <c r="G42" s="105">
        <f>'расшифровка 2026'!H22</f>
        <v>0</v>
      </c>
      <c r="H42" s="105">
        <v>0</v>
      </c>
    </row>
    <row r="43" spans="1:10" s="5" customFormat="1" ht="12.75" x14ac:dyDescent="0.2">
      <c r="A43" s="3" t="s">
        <v>66</v>
      </c>
      <c r="B43" s="69" t="s">
        <v>67</v>
      </c>
      <c r="C43" s="69" t="s">
        <v>327</v>
      </c>
      <c r="D43" s="69"/>
      <c r="E43" s="105">
        <f>'расшифровка 2024'!H23</f>
        <v>57530.76</v>
      </c>
      <c r="F43" s="105">
        <f>'расшифровка 2025'!H23</f>
        <v>0</v>
      </c>
      <c r="G43" s="105">
        <f>'расшифровка 2026'!H23</f>
        <v>0</v>
      </c>
      <c r="H43" s="105">
        <v>0</v>
      </c>
      <c r="J43" s="206"/>
    </row>
    <row r="44" spans="1:10" s="5" customFormat="1" ht="12.75" x14ac:dyDescent="0.2">
      <c r="A44" s="27" t="s">
        <v>44</v>
      </c>
      <c r="B44" s="107"/>
      <c r="C44" s="107"/>
      <c r="D44" s="69"/>
      <c r="E44" s="105">
        <f>'расшифровка 2024'!H24</f>
        <v>0</v>
      </c>
      <c r="F44" s="105">
        <f>'расшифровка 2025'!H24</f>
        <v>0</v>
      </c>
      <c r="G44" s="105">
        <f>'расшифровка 2026'!H24</f>
        <v>0</v>
      </c>
      <c r="H44" s="105"/>
      <c r="J44" s="206"/>
    </row>
    <row r="45" spans="1:10" ht="15.75" x14ac:dyDescent="0.2">
      <c r="A45" s="25" t="s">
        <v>68</v>
      </c>
      <c r="B45" s="107" t="s">
        <v>69</v>
      </c>
      <c r="C45" s="107" t="s">
        <v>36</v>
      </c>
      <c r="D45" s="107"/>
      <c r="E45" s="105">
        <f>'расшифровка 2024'!H25</f>
        <v>0</v>
      </c>
      <c r="F45" s="105">
        <f>'расшифровка 2025'!H25</f>
        <v>0</v>
      </c>
      <c r="G45" s="105">
        <f>'расшифровка 2026'!H25</f>
        <v>0</v>
      </c>
      <c r="H45" s="105">
        <v>0</v>
      </c>
    </row>
    <row r="46" spans="1:10" ht="27" thickBot="1" x14ac:dyDescent="0.3">
      <c r="A46" s="27" t="s">
        <v>70</v>
      </c>
      <c r="B46" s="107" t="s">
        <v>71</v>
      </c>
      <c r="C46" s="107" t="s">
        <v>72</v>
      </c>
      <c r="D46" s="107"/>
      <c r="E46" s="184">
        <f>'расшифровка 2024'!H26</f>
        <v>57530.76</v>
      </c>
      <c r="F46" s="266">
        <f>'расшифровка 2025'!H26</f>
        <v>0</v>
      </c>
      <c r="G46" s="266">
        <f>'расшифровка 2026'!H26</f>
        <v>0</v>
      </c>
      <c r="H46" s="105">
        <v>0</v>
      </c>
      <c r="I46" s="17" t="s">
        <v>277</v>
      </c>
      <c r="J46" s="209">
        <f>(E27+E29)-(E47+E93)</f>
        <v>57530.760000005364</v>
      </c>
    </row>
    <row r="47" spans="1:10" ht="13.5" thickBot="1" x14ac:dyDescent="0.25">
      <c r="A47" s="24" t="s">
        <v>73</v>
      </c>
      <c r="B47" s="69" t="s">
        <v>74</v>
      </c>
      <c r="C47" s="69" t="s">
        <v>36</v>
      </c>
      <c r="D47" s="191"/>
      <c r="E47" s="192">
        <f>'расшифровка 2024'!H27</f>
        <v>133484776.34999999</v>
      </c>
      <c r="F47" s="192">
        <f>'расшифровка 2025'!H27</f>
        <v>129966790</v>
      </c>
      <c r="G47" s="192">
        <f>'расшифровка 2026'!H27</f>
        <v>129966790</v>
      </c>
      <c r="H47" s="105">
        <v>0</v>
      </c>
    </row>
    <row r="48" spans="1:10" ht="25.5" x14ac:dyDescent="0.2">
      <c r="A48" s="26" t="s">
        <v>75</v>
      </c>
      <c r="B48" s="107" t="s">
        <v>76</v>
      </c>
      <c r="C48" s="107" t="s">
        <v>36</v>
      </c>
      <c r="D48" s="107"/>
      <c r="E48" s="185">
        <f>E49+E52+E50</f>
        <v>110982892</v>
      </c>
      <c r="F48" s="267">
        <f>F49+F52+F50</f>
        <v>110552890</v>
      </c>
      <c r="G48" s="267">
        <f>G49+G52+G50</f>
        <v>110552890</v>
      </c>
      <c r="H48" s="105">
        <v>0</v>
      </c>
    </row>
    <row r="49" spans="1:10" ht="25.5" x14ac:dyDescent="0.2">
      <c r="A49" s="27" t="s">
        <v>77</v>
      </c>
      <c r="B49" s="107" t="s">
        <v>78</v>
      </c>
      <c r="C49" s="107" t="s">
        <v>79</v>
      </c>
      <c r="D49" s="107" t="s">
        <v>80</v>
      </c>
      <c r="E49" s="105">
        <f>'расшифровка 2024'!H29</f>
        <v>84755530</v>
      </c>
      <c r="F49" s="105">
        <f>'расшифровка 2025'!H29</f>
        <v>84411550</v>
      </c>
      <c r="G49" s="105">
        <f>'расшифровка 2026'!H29</f>
        <v>84411550</v>
      </c>
      <c r="H49" s="105">
        <v>0</v>
      </c>
    </row>
    <row r="50" spans="1:10" ht="25.5" x14ac:dyDescent="0.2">
      <c r="A50" s="27" t="s">
        <v>81</v>
      </c>
      <c r="B50" s="107" t="s">
        <v>82</v>
      </c>
      <c r="C50" s="107" t="s">
        <v>83</v>
      </c>
      <c r="D50" s="111" t="s">
        <v>415</v>
      </c>
      <c r="E50" s="105">
        <f>'расшифровка 2024'!H30+'расшифровка 2024'!H32+'расшифровка 2024'!H33</f>
        <v>259330</v>
      </c>
      <c r="F50" s="105">
        <f>'расшифровка 2025'!H30+'расшифровка 2025'!H32+'расшифровка 2025'!H33</f>
        <v>259330</v>
      </c>
      <c r="G50" s="105">
        <f>'расшифровка 2026'!H30+'расшифровка 2026'!H32+'расшифровка 2026'!H33</f>
        <v>259330</v>
      </c>
      <c r="H50" s="105">
        <v>0</v>
      </c>
    </row>
    <row r="51" spans="1:10" ht="25.5" x14ac:dyDescent="0.2">
      <c r="A51" s="27" t="s">
        <v>84</v>
      </c>
      <c r="B51" s="107" t="s">
        <v>85</v>
      </c>
      <c r="C51" s="107" t="s">
        <v>86</v>
      </c>
      <c r="D51" s="107"/>
      <c r="E51" s="105">
        <v>0</v>
      </c>
      <c r="F51" s="105">
        <v>0</v>
      </c>
      <c r="G51" s="105">
        <v>0</v>
      </c>
      <c r="H51" s="105">
        <v>0</v>
      </c>
    </row>
    <row r="52" spans="1:10" ht="25.5" x14ac:dyDescent="0.2">
      <c r="A52" s="27" t="s">
        <v>87</v>
      </c>
      <c r="B52" s="107" t="s">
        <v>88</v>
      </c>
      <c r="C52" s="107" t="s">
        <v>89</v>
      </c>
      <c r="D52" s="107"/>
      <c r="E52" s="105">
        <f>E53+E54</f>
        <v>25968032</v>
      </c>
      <c r="F52" s="105">
        <f>F53+F54</f>
        <v>25882010</v>
      </c>
      <c r="G52" s="105">
        <f>G53+G54</f>
        <v>25882010</v>
      </c>
      <c r="H52" s="105">
        <v>0</v>
      </c>
    </row>
    <row r="53" spans="1:10" ht="25.5" x14ac:dyDescent="0.2">
      <c r="A53" s="28" t="s">
        <v>90</v>
      </c>
      <c r="B53" s="107" t="s">
        <v>91</v>
      </c>
      <c r="C53" s="107" t="s">
        <v>89</v>
      </c>
      <c r="D53" s="107" t="s">
        <v>272</v>
      </c>
      <c r="E53" s="105">
        <f>'расшифровка 2024'!H31</f>
        <v>25968032</v>
      </c>
      <c r="F53" s="105">
        <f>'расшифровка 2025'!H31</f>
        <v>25882010</v>
      </c>
      <c r="G53" s="105">
        <f>'расшифровка 2026'!H31</f>
        <v>25882010</v>
      </c>
      <c r="H53" s="105">
        <v>0</v>
      </c>
    </row>
    <row r="54" spans="1:10" ht="12.75" x14ac:dyDescent="0.2">
      <c r="A54" s="28" t="s">
        <v>92</v>
      </c>
      <c r="B54" s="107" t="s">
        <v>93</v>
      </c>
      <c r="C54" s="107" t="s">
        <v>89</v>
      </c>
      <c r="D54" s="107"/>
      <c r="E54" s="105">
        <v>0</v>
      </c>
      <c r="F54" s="105">
        <v>0</v>
      </c>
      <c r="G54" s="105">
        <v>0</v>
      </c>
      <c r="H54" s="105">
        <v>0</v>
      </c>
    </row>
    <row r="55" spans="1:10" ht="25.5" x14ac:dyDescent="0.2">
      <c r="A55" s="27" t="s">
        <v>94</v>
      </c>
      <c r="B55" s="107" t="s">
        <v>95</v>
      </c>
      <c r="C55" s="107" t="s">
        <v>96</v>
      </c>
      <c r="D55" s="107"/>
      <c r="E55" s="105">
        <v>0</v>
      </c>
      <c r="F55" s="105">
        <v>0</v>
      </c>
      <c r="G55" s="105">
        <v>0</v>
      </c>
      <c r="H55" s="105">
        <v>0</v>
      </c>
      <c r="J55" s="209">
        <f>E48+E58+E66+E80-E47</f>
        <v>0</v>
      </c>
    </row>
    <row r="56" spans="1:10" ht="12.75" x14ac:dyDescent="0.2">
      <c r="A56" s="28" t="s">
        <v>44</v>
      </c>
      <c r="B56" s="280" t="s">
        <v>97</v>
      </c>
      <c r="C56" s="280" t="s">
        <v>96</v>
      </c>
      <c r="D56" s="280"/>
      <c r="E56" s="278">
        <f>'расшифровка 2024'!H36</f>
        <v>0</v>
      </c>
      <c r="F56" s="278">
        <f>'расшифровка 2025'!H36</f>
        <v>0</v>
      </c>
      <c r="G56" s="278">
        <f>'расшифровка 2026'!H36</f>
        <v>0</v>
      </c>
      <c r="H56" s="278">
        <v>0</v>
      </c>
    </row>
    <row r="57" spans="1:10" ht="12.75" x14ac:dyDescent="0.2">
      <c r="A57" s="28" t="s">
        <v>98</v>
      </c>
      <c r="B57" s="281"/>
      <c r="C57" s="281"/>
      <c r="D57" s="281"/>
      <c r="E57" s="279">
        <f>'расшифровка 2024'!H37</f>
        <v>0</v>
      </c>
      <c r="F57" s="279">
        <f>'расшифровка 2024'!I37</f>
        <v>0</v>
      </c>
      <c r="G57" s="279">
        <f>'расшифровка 2024'!J37</f>
        <v>0</v>
      </c>
      <c r="H57" s="279"/>
    </row>
    <row r="58" spans="1:10" ht="12.75" x14ac:dyDescent="0.2">
      <c r="A58" s="25" t="s">
        <v>99</v>
      </c>
      <c r="B58" s="107" t="s">
        <v>100</v>
      </c>
      <c r="C58" s="107" t="s">
        <v>101</v>
      </c>
      <c r="D58" s="107"/>
      <c r="E58" s="105">
        <f>'расшифровка 2024'!H35</f>
        <v>2070000</v>
      </c>
      <c r="F58" s="105">
        <f>'расшифровка 2025'!H35</f>
        <v>2005000</v>
      </c>
      <c r="G58" s="105">
        <f>'расшифровка 2026'!H35</f>
        <v>2005000</v>
      </c>
      <c r="H58" s="105">
        <v>0</v>
      </c>
    </row>
    <row r="59" spans="1:10" ht="25.5" x14ac:dyDescent="0.2">
      <c r="A59" s="27" t="s">
        <v>102</v>
      </c>
      <c r="B59" s="107" t="s">
        <v>103</v>
      </c>
      <c r="C59" s="107" t="s">
        <v>104</v>
      </c>
      <c r="D59" s="107"/>
      <c r="E59" s="105">
        <f>'расшифровка 2024'!H39</f>
        <v>2070000</v>
      </c>
      <c r="F59" s="105">
        <f>'расшифровка 2025'!H39</f>
        <v>2005000</v>
      </c>
      <c r="G59" s="105">
        <f>'расшифровка 2026'!H39</f>
        <v>2005000</v>
      </c>
      <c r="H59" s="105">
        <v>0</v>
      </c>
    </row>
    <row r="60" spans="1:10" ht="12.75" x14ac:dyDescent="0.2">
      <c r="A60" s="28" t="s">
        <v>105</v>
      </c>
      <c r="B60" s="107"/>
      <c r="C60" s="107"/>
      <c r="D60" s="107"/>
      <c r="E60" s="105"/>
      <c r="F60" s="105"/>
      <c r="G60" s="105"/>
      <c r="H60" s="105">
        <v>0</v>
      </c>
    </row>
    <row r="61" spans="1:10" ht="25.5" x14ac:dyDescent="0.2">
      <c r="A61" s="28" t="s">
        <v>106</v>
      </c>
      <c r="B61" s="107" t="s">
        <v>107</v>
      </c>
      <c r="C61" s="107" t="s">
        <v>108</v>
      </c>
      <c r="D61" s="107" t="s">
        <v>596</v>
      </c>
      <c r="E61" s="105">
        <f>'расшифровка 2024'!H35</f>
        <v>2070000</v>
      </c>
      <c r="F61" s="105">
        <f>'расшифровка 2025'!H35</f>
        <v>2005000</v>
      </c>
      <c r="G61" s="105">
        <f>'расшифровка 2026'!H35</f>
        <v>2005000</v>
      </c>
      <c r="H61" s="105">
        <v>0</v>
      </c>
      <c r="J61" s="205">
        <f>E48+E58+E66+E80</f>
        <v>133484776.34999999</v>
      </c>
    </row>
    <row r="62" spans="1:10" ht="12.75" hidden="1" customHeight="1" x14ac:dyDescent="0.2">
      <c r="A62" s="28"/>
      <c r="B62" s="152"/>
      <c r="C62" s="152" t="s">
        <v>358</v>
      </c>
      <c r="D62" s="152"/>
      <c r="E62" s="105">
        <f>'расшифровка 2024'!H39</f>
        <v>2070000</v>
      </c>
      <c r="F62" s="105">
        <f>'расшифровка 2025'!H39</f>
        <v>2005000</v>
      </c>
      <c r="G62" s="105">
        <f>'расшифровка 2026'!H39</f>
        <v>2005000</v>
      </c>
      <c r="H62" s="105"/>
    </row>
    <row r="63" spans="1:10" ht="25.5" x14ac:dyDescent="0.2">
      <c r="A63" s="27" t="s">
        <v>109</v>
      </c>
      <c r="B63" s="107" t="s">
        <v>110</v>
      </c>
      <c r="C63" s="107" t="s">
        <v>111</v>
      </c>
      <c r="D63" s="107"/>
      <c r="E63" s="105">
        <v>0</v>
      </c>
      <c r="F63" s="105">
        <v>0</v>
      </c>
      <c r="G63" s="105">
        <v>0</v>
      </c>
      <c r="H63" s="105">
        <v>0</v>
      </c>
      <c r="J63" s="205">
        <f>J61-E47</f>
        <v>0</v>
      </c>
    </row>
    <row r="64" spans="1:10" ht="38.25" x14ac:dyDescent="0.2">
      <c r="A64" s="27" t="s">
        <v>112</v>
      </c>
      <c r="B64" s="107" t="s">
        <v>113</v>
      </c>
      <c r="C64" s="107" t="s">
        <v>114</v>
      </c>
      <c r="D64" s="107"/>
      <c r="E64" s="105">
        <v>0</v>
      </c>
      <c r="F64" s="105">
        <v>0</v>
      </c>
      <c r="G64" s="105">
        <v>0</v>
      </c>
      <c r="H64" s="105">
        <v>0</v>
      </c>
    </row>
    <row r="65" spans="1:10" ht="12.75" x14ac:dyDescent="0.2">
      <c r="A65" s="27" t="s">
        <v>115</v>
      </c>
      <c r="B65" s="107" t="s">
        <v>116</v>
      </c>
      <c r="C65" s="107" t="s">
        <v>117</v>
      </c>
      <c r="D65" s="107"/>
      <c r="E65" s="105">
        <v>0</v>
      </c>
      <c r="F65" s="105">
        <v>0</v>
      </c>
      <c r="G65" s="105">
        <v>0</v>
      </c>
      <c r="H65" s="105">
        <v>0</v>
      </c>
    </row>
    <row r="66" spans="1:10" ht="12.75" x14ac:dyDescent="0.2">
      <c r="A66" s="25" t="s">
        <v>118</v>
      </c>
      <c r="B66" s="107" t="s">
        <v>119</v>
      </c>
      <c r="C66" s="107" t="s">
        <v>120</v>
      </c>
      <c r="D66" s="107"/>
      <c r="E66" s="105">
        <f>E67+E68+E69</f>
        <v>650910</v>
      </c>
      <c r="F66" s="105">
        <f>F67+F68+F69</f>
        <v>646050</v>
      </c>
      <c r="G66" s="105">
        <f>G67+G68+G69</f>
        <v>646050</v>
      </c>
      <c r="H66" s="105">
        <v>0</v>
      </c>
    </row>
    <row r="67" spans="1:10" ht="25.5" x14ac:dyDescent="0.2">
      <c r="A67" s="27" t="s">
        <v>121</v>
      </c>
      <c r="B67" s="107" t="s">
        <v>122</v>
      </c>
      <c r="C67" s="107" t="s">
        <v>123</v>
      </c>
      <c r="D67" s="107" t="s">
        <v>273</v>
      </c>
      <c r="E67" s="105">
        <f>'расшифровка 2024'!H41+'расшифровка 2024'!H42</f>
        <v>629910</v>
      </c>
      <c r="F67" s="105">
        <f>'расшифровка 2025'!H41+'расшифровка 2025'!H42</f>
        <v>625050</v>
      </c>
      <c r="G67" s="105">
        <f>'расшифровка 2026'!H41+'расшифровка 2026'!H42</f>
        <v>625050</v>
      </c>
      <c r="H67" s="105">
        <v>0</v>
      </c>
    </row>
    <row r="68" spans="1:10" ht="25.5" x14ac:dyDescent="0.2">
      <c r="A68" s="27" t="s">
        <v>124</v>
      </c>
      <c r="B68" s="107" t="s">
        <v>125</v>
      </c>
      <c r="C68" s="107" t="s">
        <v>126</v>
      </c>
      <c r="D68" s="107" t="s">
        <v>273</v>
      </c>
      <c r="E68" s="105">
        <f>'расшифровка 2024'!H43</f>
        <v>21000</v>
      </c>
      <c r="F68" s="105">
        <f>'расшифровка 2025'!H43</f>
        <v>21000</v>
      </c>
      <c r="G68" s="105">
        <f>'расшифровка 2026'!H43</f>
        <v>21000</v>
      </c>
      <c r="H68" s="105">
        <v>0</v>
      </c>
    </row>
    <row r="69" spans="1:10" ht="12.75" x14ac:dyDescent="0.2">
      <c r="A69" s="27" t="s">
        <v>127</v>
      </c>
      <c r="B69" s="107" t="s">
        <v>128</v>
      </c>
      <c r="C69" s="107" t="s">
        <v>129</v>
      </c>
      <c r="D69" s="107"/>
      <c r="E69" s="105">
        <v>0</v>
      </c>
      <c r="F69" s="105">
        <v>0</v>
      </c>
      <c r="G69" s="105">
        <v>0</v>
      </c>
      <c r="H69" s="105">
        <v>0</v>
      </c>
    </row>
    <row r="70" spans="1:10" ht="12.75" x14ac:dyDescent="0.2">
      <c r="A70" s="25" t="s">
        <v>130</v>
      </c>
      <c r="B70" s="107" t="s">
        <v>131</v>
      </c>
      <c r="C70" s="107" t="s">
        <v>132</v>
      </c>
      <c r="D70" s="107"/>
      <c r="E70" s="105">
        <v>0</v>
      </c>
      <c r="F70" s="105">
        <v>0</v>
      </c>
      <c r="G70" s="105">
        <v>0</v>
      </c>
      <c r="H70" s="105">
        <v>0</v>
      </c>
    </row>
    <row r="71" spans="1:10" ht="12.75" x14ac:dyDescent="0.2">
      <c r="A71" s="27" t="s">
        <v>105</v>
      </c>
      <c r="B71" s="280" t="s">
        <v>133</v>
      </c>
      <c r="C71" s="280" t="s">
        <v>134</v>
      </c>
      <c r="D71" s="280"/>
      <c r="E71" s="278">
        <v>0</v>
      </c>
      <c r="F71" s="278">
        <v>0</v>
      </c>
      <c r="G71" s="278">
        <v>0</v>
      </c>
      <c r="H71" s="278">
        <v>0</v>
      </c>
    </row>
    <row r="72" spans="1:10" ht="12.75" x14ac:dyDescent="0.2">
      <c r="A72" s="27" t="s">
        <v>135</v>
      </c>
      <c r="B72" s="281"/>
      <c r="C72" s="281"/>
      <c r="D72" s="281"/>
      <c r="E72" s="279"/>
      <c r="F72" s="279"/>
      <c r="G72" s="279"/>
      <c r="H72" s="279"/>
    </row>
    <row r="73" spans="1:10" ht="12.75" x14ac:dyDescent="0.2">
      <c r="A73" s="27" t="s">
        <v>136</v>
      </c>
      <c r="B73" s="107" t="s">
        <v>137</v>
      </c>
      <c r="C73" s="107" t="s">
        <v>138</v>
      </c>
      <c r="D73" s="107"/>
      <c r="E73" s="105">
        <v>0</v>
      </c>
      <c r="F73" s="105">
        <v>0</v>
      </c>
      <c r="G73" s="105">
        <v>0</v>
      </c>
      <c r="H73" s="105">
        <v>0</v>
      </c>
    </row>
    <row r="74" spans="1:10" ht="25.5" x14ac:dyDescent="0.2">
      <c r="A74" s="27" t="s">
        <v>139</v>
      </c>
      <c r="B74" s="107" t="s">
        <v>140</v>
      </c>
      <c r="C74" s="107" t="s">
        <v>141</v>
      </c>
      <c r="D74" s="107"/>
      <c r="E74" s="105">
        <v>0</v>
      </c>
      <c r="F74" s="105">
        <v>0</v>
      </c>
      <c r="G74" s="105">
        <v>0</v>
      </c>
      <c r="H74" s="105">
        <v>0</v>
      </c>
    </row>
    <row r="75" spans="1:10" ht="12.75" x14ac:dyDescent="0.2">
      <c r="A75" s="27" t="s">
        <v>142</v>
      </c>
      <c r="B75" s="107" t="s">
        <v>143</v>
      </c>
      <c r="C75" s="107" t="s">
        <v>144</v>
      </c>
      <c r="D75" s="107"/>
      <c r="E75" s="105">
        <v>0</v>
      </c>
      <c r="F75" s="105">
        <v>0</v>
      </c>
      <c r="G75" s="105">
        <v>0</v>
      </c>
      <c r="H75" s="105">
        <v>0</v>
      </c>
    </row>
    <row r="76" spans="1:10" ht="12.75" x14ac:dyDescent="0.2">
      <c r="A76" s="27" t="s">
        <v>145</v>
      </c>
      <c r="B76" s="107" t="s">
        <v>146</v>
      </c>
      <c r="C76" s="107" t="s">
        <v>147</v>
      </c>
      <c r="D76" s="107"/>
      <c r="E76" s="105">
        <v>0</v>
      </c>
      <c r="F76" s="105">
        <v>0</v>
      </c>
      <c r="G76" s="105">
        <v>0</v>
      </c>
      <c r="H76" s="105">
        <v>0</v>
      </c>
    </row>
    <row r="77" spans="1:10" ht="25.5" x14ac:dyDescent="0.2">
      <c r="A77" s="27" t="s">
        <v>148</v>
      </c>
      <c r="B77" s="107" t="s">
        <v>149</v>
      </c>
      <c r="C77" s="107" t="s">
        <v>150</v>
      </c>
      <c r="D77" s="107"/>
      <c r="E77" s="105">
        <v>0</v>
      </c>
      <c r="F77" s="105">
        <v>0</v>
      </c>
      <c r="G77" s="105">
        <v>0</v>
      </c>
      <c r="H77" s="105">
        <v>0</v>
      </c>
    </row>
    <row r="78" spans="1:10" ht="12.75" x14ac:dyDescent="0.2">
      <c r="A78" s="25" t="s">
        <v>151</v>
      </c>
      <c r="B78" s="107" t="s">
        <v>152</v>
      </c>
      <c r="C78" s="107" t="s">
        <v>36</v>
      </c>
      <c r="D78" s="107"/>
      <c r="E78" s="105">
        <f>E79</f>
        <v>0</v>
      </c>
      <c r="F78" s="105">
        <f>F79</f>
        <v>0</v>
      </c>
      <c r="G78" s="105">
        <f>G79</f>
        <v>0</v>
      </c>
      <c r="H78" s="105">
        <v>0</v>
      </c>
    </row>
    <row r="79" spans="1:10" ht="25.5" x14ac:dyDescent="0.2">
      <c r="A79" s="27" t="s">
        <v>153</v>
      </c>
      <c r="B79" s="107" t="s">
        <v>154</v>
      </c>
      <c r="C79" s="107" t="s">
        <v>155</v>
      </c>
      <c r="D79" s="107"/>
      <c r="E79" s="105">
        <f>'расшифровка 2024'!K44</f>
        <v>0</v>
      </c>
      <c r="F79" s="105">
        <f>'расшифровка 2025'!L44</f>
        <v>0</v>
      </c>
      <c r="G79" s="105">
        <f>'расшифровка 2026'!M44</f>
        <v>0</v>
      </c>
      <c r="H79" s="105">
        <v>0</v>
      </c>
    </row>
    <row r="80" spans="1:10" ht="20.25" x14ac:dyDescent="0.2">
      <c r="A80" s="25" t="s">
        <v>156</v>
      </c>
      <c r="B80" s="107" t="s">
        <v>157</v>
      </c>
      <c r="C80" s="107" t="s">
        <v>36</v>
      </c>
      <c r="D80" s="107" t="s">
        <v>274</v>
      </c>
      <c r="E80" s="105">
        <f>'расшифровка 2024'!H48</f>
        <v>19780974.350000001</v>
      </c>
      <c r="F80" s="105">
        <f>'расшифровка 2025'!H48</f>
        <v>16762850</v>
      </c>
      <c r="G80" s="105">
        <f>'расшифровка 2026'!H48</f>
        <v>16762850</v>
      </c>
      <c r="H80" s="105">
        <v>0</v>
      </c>
      <c r="J80" s="207">
        <f>E80-E82-E83-E85</f>
        <v>0</v>
      </c>
    </row>
    <row r="81" spans="1:10" ht="25.5" customHeight="1" x14ac:dyDescent="0.2">
      <c r="A81" s="27" t="s">
        <v>331</v>
      </c>
      <c r="B81" s="107" t="s">
        <v>158</v>
      </c>
      <c r="C81" s="107" t="s">
        <v>159</v>
      </c>
      <c r="D81" s="107"/>
      <c r="E81" s="105">
        <v>0</v>
      </c>
      <c r="F81" s="105">
        <v>0</v>
      </c>
      <c r="G81" s="105">
        <v>0</v>
      </c>
      <c r="H81" s="105">
        <v>0</v>
      </c>
      <c r="J81" s="205"/>
    </row>
    <row r="82" spans="1:10" ht="25.5" x14ac:dyDescent="0.2">
      <c r="A82" s="27" t="s">
        <v>160</v>
      </c>
      <c r="B82" s="107" t="s">
        <v>161</v>
      </c>
      <c r="C82" s="107" t="s">
        <v>162</v>
      </c>
      <c r="D82" s="107"/>
      <c r="E82" s="105">
        <f>'расшифровка 2024'!H54+'расшифровка 2024'!H58+'расшифровка 2024'!H70</f>
        <v>2100000</v>
      </c>
      <c r="F82" s="105">
        <f>'расшифровка 2025'!H54+'расшифровка 2025'!H58+'расшифровка 2025'!H70</f>
        <v>0</v>
      </c>
      <c r="G82" s="105">
        <f>'расшифровка 2026'!H54+'расшифровка 2026'!H58+'расшифровка 2026'!H70</f>
        <v>0</v>
      </c>
      <c r="H82" s="105">
        <v>0</v>
      </c>
    </row>
    <row r="83" spans="1:10" ht="12.75" x14ac:dyDescent="0.2">
      <c r="A83" s="27" t="s">
        <v>332</v>
      </c>
      <c r="B83" s="107" t="s">
        <v>163</v>
      </c>
      <c r="C83" s="107" t="s">
        <v>164</v>
      </c>
      <c r="D83" s="111" t="s">
        <v>274</v>
      </c>
      <c r="E83" s="105">
        <f>'расшифровка 2024'!H48-'расшифровка 2024'!H54-'расшифровка 2024'!H69-'расшифровка 2024'!H70</f>
        <v>15286674.350000001</v>
      </c>
      <c r="F83" s="105">
        <f>'расшифровка 2025'!H48-'расшифровка 2025'!H54-'расшифровка 2025'!H69-'расшифровка 2025'!H70</f>
        <v>14762850</v>
      </c>
      <c r="G83" s="105">
        <f>'расшифровка 2026'!H48-'расшифровка 2026'!H54-'расшифровка 2026'!H69-'расшифровка 2026'!H70</f>
        <v>14762850</v>
      </c>
      <c r="H83" s="105">
        <v>0</v>
      </c>
    </row>
    <row r="84" spans="1:10" ht="25.5" x14ac:dyDescent="0.2">
      <c r="A84" s="28" t="s">
        <v>336</v>
      </c>
      <c r="B84" s="107" t="s">
        <v>166</v>
      </c>
      <c r="C84" s="107" t="s">
        <v>337</v>
      </c>
      <c r="D84" s="107"/>
      <c r="E84" s="105">
        <v>0</v>
      </c>
      <c r="F84" s="105">
        <v>0</v>
      </c>
      <c r="G84" s="105">
        <v>0</v>
      </c>
      <c r="H84" s="105">
        <v>0</v>
      </c>
      <c r="J84" s="205"/>
    </row>
    <row r="85" spans="1:10" ht="12.75" x14ac:dyDescent="0.2">
      <c r="A85" s="29" t="s">
        <v>338</v>
      </c>
      <c r="B85" s="107" t="s">
        <v>339</v>
      </c>
      <c r="C85" s="107" t="s">
        <v>340</v>
      </c>
      <c r="D85" s="107" t="s">
        <v>270</v>
      </c>
      <c r="E85" s="105">
        <f>'расшифровка 2024'!H69</f>
        <v>2394300</v>
      </c>
      <c r="F85" s="105">
        <f>'расшифровка 2025'!H69</f>
        <v>2000000</v>
      </c>
      <c r="G85" s="105">
        <f>'расшифровка 2026'!H69</f>
        <v>2000000</v>
      </c>
      <c r="H85" s="105">
        <v>0</v>
      </c>
    </row>
    <row r="86" spans="1:10" ht="25.5" x14ac:dyDescent="0.2">
      <c r="A86" s="27" t="s">
        <v>165</v>
      </c>
      <c r="B86" s="107" t="s">
        <v>333</v>
      </c>
      <c r="C86" s="107" t="s">
        <v>167</v>
      </c>
      <c r="D86" s="107"/>
      <c r="E86" s="105">
        <v>0</v>
      </c>
      <c r="F86" s="105">
        <v>0</v>
      </c>
      <c r="G86" s="105">
        <v>0</v>
      </c>
      <c r="H86" s="105">
        <v>0</v>
      </c>
    </row>
    <row r="87" spans="1:10" ht="38.25" x14ac:dyDescent="0.2">
      <c r="A87" s="28" t="s">
        <v>168</v>
      </c>
      <c r="B87" s="107" t="s">
        <v>334</v>
      </c>
      <c r="C87" s="107" t="s">
        <v>169</v>
      </c>
      <c r="D87" s="107"/>
      <c r="E87" s="105">
        <v>0</v>
      </c>
      <c r="F87" s="105">
        <v>0</v>
      </c>
      <c r="G87" s="105">
        <v>0</v>
      </c>
      <c r="H87" s="105">
        <v>0</v>
      </c>
    </row>
    <row r="88" spans="1:10" ht="25.5" x14ac:dyDescent="0.2">
      <c r="A88" s="28" t="s">
        <v>170</v>
      </c>
      <c r="B88" s="107" t="s">
        <v>335</v>
      </c>
      <c r="C88" s="107" t="s">
        <v>171</v>
      </c>
      <c r="D88" s="107"/>
      <c r="E88" s="105">
        <v>0</v>
      </c>
      <c r="F88" s="105">
        <v>0</v>
      </c>
      <c r="G88" s="105">
        <v>0</v>
      </c>
      <c r="H88" s="105">
        <v>0</v>
      </c>
    </row>
    <row r="89" spans="1:10" ht="15.75" x14ac:dyDescent="0.2">
      <c r="A89" s="24" t="s">
        <v>172</v>
      </c>
      <c r="B89" s="69" t="s">
        <v>173</v>
      </c>
      <c r="C89" s="69" t="s">
        <v>174</v>
      </c>
      <c r="D89" s="107"/>
      <c r="E89" s="105">
        <v>0</v>
      </c>
      <c r="F89" s="105">
        <v>0</v>
      </c>
      <c r="G89" s="105">
        <v>0</v>
      </c>
      <c r="H89" s="105">
        <v>0</v>
      </c>
    </row>
    <row r="90" spans="1:10" ht="28.5" x14ac:dyDescent="0.2">
      <c r="A90" s="26" t="s">
        <v>175</v>
      </c>
      <c r="B90" s="107" t="s">
        <v>176</v>
      </c>
      <c r="C90" s="107"/>
      <c r="D90" s="107"/>
      <c r="E90" s="105">
        <v>0</v>
      </c>
      <c r="F90" s="105">
        <v>0</v>
      </c>
      <c r="G90" s="105">
        <v>0</v>
      </c>
      <c r="H90" s="105">
        <v>0</v>
      </c>
    </row>
    <row r="91" spans="1:10" ht="15.75" x14ac:dyDescent="0.2">
      <c r="A91" s="26" t="s">
        <v>177</v>
      </c>
      <c r="B91" s="107" t="s">
        <v>178</v>
      </c>
      <c r="C91" s="107"/>
      <c r="D91" s="107"/>
      <c r="E91" s="105">
        <v>0</v>
      </c>
      <c r="F91" s="105">
        <v>0</v>
      </c>
      <c r="G91" s="105">
        <v>0</v>
      </c>
      <c r="H91" s="105">
        <v>0</v>
      </c>
    </row>
    <row r="92" spans="1:10" ht="15.75" x14ac:dyDescent="0.2">
      <c r="A92" s="26" t="s">
        <v>179</v>
      </c>
      <c r="B92" s="107" t="s">
        <v>180</v>
      </c>
      <c r="C92" s="107"/>
      <c r="D92" s="107"/>
      <c r="E92" s="105">
        <v>0</v>
      </c>
      <c r="F92" s="105">
        <v>0</v>
      </c>
      <c r="G92" s="105">
        <v>0</v>
      </c>
      <c r="H92" s="105">
        <v>0</v>
      </c>
    </row>
    <row r="93" spans="1:10" ht="15.75" x14ac:dyDescent="0.2">
      <c r="A93" s="24" t="s">
        <v>181</v>
      </c>
      <c r="B93" s="69" t="s">
        <v>182</v>
      </c>
      <c r="C93" s="69" t="s">
        <v>36</v>
      </c>
      <c r="D93" s="107"/>
      <c r="E93" s="105">
        <f>E94</f>
        <v>0</v>
      </c>
      <c r="F93" s="105">
        <f>F94</f>
        <v>0</v>
      </c>
      <c r="G93" s="105">
        <f>G94</f>
        <v>0</v>
      </c>
      <c r="H93" s="105">
        <v>0</v>
      </c>
    </row>
    <row r="94" spans="1:10" ht="25.5" x14ac:dyDescent="0.2">
      <c r="A94" s="26" t="s">
        <v>183</v>
      </c>
      <c r="B94" s="107" t="s">
        <v>184</v>
      </c>
      <c r="C94" s="107" t="s">
        <v>185</v>
      </c>
      <c r="D94" s="107"/>
      <c r="E94" s="105">
        <f>'расшифровка 2024'!H86</f>
        <v>0</v>
      </c>
      <c r="F94" s="105">
        <f>'расшифровка 2025'!H86</f>
        <v>0</v>
      </c>
      <c r="G94" s="105">
        <f>'расшифровка 2026'!H86</f>
        <v>0</v>
      </c>
      <c r="H94" s="105">
        <v>0</v>
      </c>
    </row>
    <row r="95" spans="1:10" ht="3" customHeight="1" x14ac:dyDescent="0.2">
      <c r="E95" s="9">
        <v>0</v>
      </c>
      <c r="F95" s="9">
        <v>0</v>
      </c>
    </row>
    <row r="96" spans="1:10" s="31" customFormat="1" ht="11.25" customHeight="1" x14ac:dyDescent="0.2">
      <c r="A96" s="30" t="s">
        <v>186</v>
      </c>
      <c r="B96" s="78"/>
      <c r="J96" s="208"/>
    </row>
    <row r="97" spans="1:10" s="31" customFormat="1" ht="11.25" customHeight="1" x14ac:dyDescent="0.2">
      <c r="A97" s="30" t="s">
        <v>187</v>
      </c>
      <c r="B97" s="78"/>
      <c r="J97" s="208"/>
    </row>
    <row r="98" spans="1:10" s="31" customFormat="1" ht="11.25" customHeight="1" x14ac:dyDescent="0.2">
      <c r="A98" s="30" t="s">
        <v>188</v>
      </c>
      <c r="B98" s="78"/>
      <c r="J98" s="208"/>
    </row>
    <row r="99" spans="1:10" s="31" customFormat="1" ht="10.5" customHeight="1" x14ac:dyDescent="0.2">
      <c r="A99" s="30" t="s">
        <v>189</v>
      </c>
      <c r="B99" s="78"/>
      <c r="J99" s="208"/>
    </row>
    <row r="100" spans="1:10" s="31" customFormat="1" ht="10.5" customHeight="1" x14ac:dyDescent="0.2">
      <c r="A100" s="30" t="s">
        <v>190</v>
      </c>
      <c r="B100" s="78"/>
      <c r="J100" s="208"/>
    </row>
    <row r="101" spans="1:10" s="31" customFormat="1" ht="10.5" customHeight="1" x14ac:dyDescent="0.2">
      <c r="A101" s="30" t="s">
        <v>191</v>
      </c>
      <c r="B101" s="78"/>
      <c r="J101" s="208"/>
    </row>
    <row r="102" spans="1:10" s="31" customFormat="1" ht="19.5" customHeight="1" x14ac:dyDescent="0.2">
      <c r="A102" s="302" t="s">
        <v>192</v>
      </c>
      <c r="B102" s="302"/>
      <c r="C102" s="302"/>
      <c r="D102" s="302"/>
      <c r="E102" s="302"/>
      <c r="F102" s="302"/>
      <c r="G102" s="302"/>
      <c r="H102" s="302"/>
      <c r="J102" s="208"/>
    </row>
    <row r="103" spans="1:10" s="31" customFormat="1" ht="10.5" customHeight="1" x14ac:dyDescent="0.2">
      <c r="A103" s="30" t="s">
        <v>193</v>
      </c>
      <c r="B103" s="78"/>
      <c r="J103" s="208"/>
    </row>
    <row r="104" spans="1:10" s="31" customFormat="1" ht="30" customHeight="1" x14ac:dyDescent="0.2">
      <c r="A104" s="302" t="s">
        <v>194</v>
      </c>
      <c r="B104" s="302"/>
      <c r="C104" s="302"/>
      <c r="D104" s="302"/>
      <c r="E104" s="302"/>
      <c r="F104" s="302"/>
      <c r="G104" s="302"/>
      <c r="H104" s="302"/>
      <c r="J104" s="208"/>
    </row>
    <row r="105" spans="1:10" s="31" customFormat="1" ht="19.5" customHeight="1" x14ac:dyDescent="0.2">
      <c r="A105" s="302" t="s">
        <v>195</v>
      </c>
      <c r="B105" s="302"/>
      <c r="C105" s="302"/>
      <c r="D105" s="302"/>
      <c r="E105" s="302"/>
      <c r="F105" s="302"/>
      <c r="G105" s="302"/>
      <c r="H105" s="302"/>
      <c r="J105" s="208"/>
    </row>
    <row r="106" spans="1:10" s="31" customFormat="1" ht="30" customHeight="1" x14ac:dyDescent="0.2">
      <c r="A106" s="302" t="s">
        <v>196</v>
      </c>
      <c r="B106" s="302"/>
      <c r="C106" s="302"/>
      <c r="D106" s="302"/>
      <c r="E106" s="302"/>
      <c r="F106" s="302"/>
      <c r="G106" s="302"/>
      <c r="H106" s="302"/>
      <c r="J106" s="208"/>
    </row>
    <row r="107" spans="1:10" s="31" customFormat="1" ht="23.25" customHeight="1" x14ac:dyDescent="0.2">
      <c r="A107" s="303" t="s">
        <v>197</v>
      </c>
      <c r="B107" s="303"/>
      <c r="C107" s="303"/>
      <c r="D107" s="303"/>
      <c r="E107" s="303"/>
      <c r="F107" s="303"/>
      <c r="G107" s="303"/>
      <c r="H107" s="303"/>
      <c r="J107" s="208"/>
    </row>
    <row r="108" spans="1:10" s="31" customFormat="1" ht="11.25" customHeight="1" x14ac:dyDescent="0.2">
      <c r="A108" s="30" t="s">
        <v>198</v>
      </c>
      <c r="B108" s="78"/>
      <c r="J108" s="208"/>
    </row>
    <row r="109" spans="1:10" s="31" customFormat="1" ht="33" customHeight="1" x14ac:dyDescent="0.2">
      <c r="A109" s="302" t="s">
        <v>199</v>
      </c>
      <c r="B109" s="302"/>
      <c r="C109" s="302"/>
      <c r="D109" s="302"/>
      <c r="E109" s="302"/>
      <c r="F109" s="302"/>
      <c r="G109" s="302"/>
      <c r="H109" s="302"/>
      <c r="J109" s="208"/>
    </row>
    <row r="110" spans="1:10" ht="3" customHeight="1" x14ac:dyDescent="0.2"/>
  </sheetData>
  <mergeCells count="42">
    <mergeCell ref="A109:H109"/>
    <mergeCell ref="H71:H72"/>
    <mergeCell ref="A102:H102"/>
    <mergeCell ref="A104:H104"/>
    <mergeCell ref="A105:H105"/>
    <mergeCell ref="A106:H106"/>
    <mergeCell ref="A107:H107"/>
    <mergeCell ref="B71:B72"/>
    <mergeCell ref="C71:C72"/>
    <mergeCell ref="D71:D72"/>
    <mergeCell ref="E71:E72"/>
    <mergeCell ref="F71:F72"/>
    <mergeCell ref="G71:G72"/>
    <mergeCell ref="F8:H8"/>
    <mergeCell ref="A11:G11"/>
    <mergeCell ref="H11:H12"/>
    <mergeCell ref="A12:G12"/>
    <mergeCell ref="A23:A25"/>
    <mergeCell ref="B23:B25"/>
    <mergeCell ref="C23:C25"/>
    <mergeCell ref="D23:D25"/>
    <mergeCell ref="E23:H23"/>
    <mergeCell ref="H24:H25"/>
    <mergeCell ref="A15:F15"/>
    <mergeCell ref="A16:F16"/>
    <mergeCell ref="B17:G17"/>
    <mergeCell ref="B18:G18"/>
    <mergeCell ref="A21:H21"/>
    <mergeCell ref="A9:G9"/>
    <mergeCell ref="F2:H2"/>
    <mergeCell ref="F3:H3"/>
    <mergeCell ref="F4:H4"/>
    <mergeCell ref="G6:H6"/>
    <mergeCell ref="G7:H7"/>
    <mergeCell ref="A10:G10"/>
    <mergeCell ref="F56:F57"/>
    <mergeCell ref="G56:G57"/>
    <mergeCell ref="H56:H57"/>
    <mergeCell ref="B56:B57"/>
    <mergeCell ref="C56:C57"/>
    <mergeCell ref="D56:D57"/>
    <mergeCell ref="E56:E57"/>
  </mergeCells>
  <pageMargins left="0.42" right="0.36" top="0.75" bottom="0.37" header="0.3" footer="0.3"/>
  <pageSetup paperSize="9" scale="84" fitToHeight="0" orientation="landscape" horizontalDpi="4294967295" verticalDpi="4294967295" r:id="rId1"/>
  <headerFooter alignWithMargins="0"/>
  <rowBreaks count="2" manualBreakCount="2">
    <brk id="20" max="7" man="1"/>
    <brk id="5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L55"/>
  <sheetViews>
    <sheetView view="pageBreakPreview" zoomScale="85" zoomScaleNormal="130" zoomScaleSheetLayoutView="85" workbookViewId="0">
      <selection activeCell="B30" sqref="B30:B32"/>
    </sheetView>
  </sheetViews>
  <sheetFormatPr defaultColWidth="0.85546875" defaultRowHeight="11.25" x14ac:dyDescent="0.2"/>
  <cols>
    <col min="1" max="1" width="8.7109375" style="9" customWidth="1"/>
    <col min="2" max="2" width="92.85546875" style="9" customWidth="1"/>
    <col min="3" max="3" width="8.7109375" style="9" customWidth="1"/>
    <col min="4" max="4" width="6.5703125" style="9" customWidth="1"/>
    <col min="5" max="5" width="14" style="9" customWidth="1"/>
    <col min="6" max="6" width="9.5703125" style="9" customWidth="1"/>
    <col min="7" max="7" width="16.140625" style="9" bestFit="1" customWidth="1"/>
    <col min="8" max="8" width="15.42578125" style="9" customWidth="1"/>
    <col min="9" max="9" width="15.28515625" style="9" customWidth="1"/>
    <col min="10" max="10" width="12.85546875" style="9" customWidth="1"/>
    <col min="11" max="11" width="14" style="9" customWidth="1"/>
    <col min="12" max="12" width="14.85546875" style="9" customWidth="1"/>
    <col min="13" max="16384" width="0.85546875" style="9"/>
  </cols>
  <sheetData>
    <row r="1" spans="1:12" s="5" customFormat="1" ht="16.5" x14ac:dyDescent="0.2">
      <c r="B1" s="304" t="s">
        <v>200</v>
      </c>
      <c r="C1" s="304"/>
      <c r="D1" s="304"/>
      <c r="E1" s="304"/>
      <c r="F1" s="304"/>
      <c r="G1" s="304"/>
      <c r="H1" s="304"/>
      <c r="I1" s="304"/>
      <c r="J1" s="304"/>
    </row>
    <row r="3" spans="1:12" x14ac:dyDescent="0.2">
      <c r="A3" s="305" t="s">
        <v>201</v>
      </c>
      <c r="B3" s="306" t="s">
        <v>18</v>
      </c>
      <c r="C3" s="307" t="s">
        <v>202</v>
      </c>
      <c r="D3" s="307" t="s">
        <v>203</v>
      </c>
      <c r="E3" s="307" t="s">
        <v>204</v>
      </c>
      <c r="F3" s="307" t="s">
        <v>409</v>
      </c>
      <c r="G3" s="310" t="s">
        <v>21</v>
      </c>
      <c r="H3" s="311"/>
      <c r="I3" s="311"/>
      <c r="J3" s="311"/>
    </row>
    <row r="4" spans="1:12" x14ac:dyDescent="0.2">
      <c r="A4" s="305"/>
      <c r="B4" s="306"/>
      <c r="C4" s="308"/>
      <c r="D4" s="308"/>
      <c r="E4" s="308"/>
      <c r="F4" s="308"/>
      <c r="G4" s="312" t="s">
        <v>601</v>
      </c>
      <c r="H4" s="312" t="s">
        <v>602</v>
      </c>
      <c r="I4" s="312" t="s">
        <v>603</v>
      </c>
      <c r="J4" s="307" t="s">
        <v>22</v>
      </c>
    </row>
    <row r="5" spans="1:12" ht="37.5" customHeight="1" x14ac:dyDescent="0.2">
      <c r="A5" s="305"/>
      <c r="B5" s="306"/>
      <c r="C5" s="309"/>
      <c r="D5" s="309"/>
      <c r="E5" s="309"/>
      <c r="F5" s="309"/>
      <c r="G5" s="313"/>
      <c r="H5" s="313"/>
      <c r="I5" s="313"/>
      <c r="J5" s="309"/>
    </row>
    <row r="6" spans="1:12" x14ac:dyDescent="0.2">
      <c r="A6" s="33" t="s">
        <v>26</v>
      </c>
      <c r="B6" s="33" t="s">
        <v>27</v>
      </c>
      <c r="C6" s="34" t="s">
        <v>28</v>
      </c>
      <c r="D6" s="34" t="s">
        <v>29</v>
      </c>
      <c r="E6" s="34" t="s">
        <v>205</v>
      </c>
      <c r="F6" s="34" t="s">
        <v>410</v>
      </c>
      <c r="G6" s="34" t="s">
        <v>30</v>
      </c>
      <c r="H6" s="34" t="s">
        <v>31</v>
      </c>
      <c r="I6" s="34" t="s">
        <v>32</v>
      </c>
      <c r="J6" s="34" t="s">
        <v>33</v>
      </c>
    </row>
    <row r="7" spans="1:12" ht="15.75" x14ac:dyDescent="0.2">
      <c r="A7" s="35">
        <v>1</v>
      </c>
      <c r="B7" s="24" t="s">
        <v>206</v>
      </c>
      <c r="C7" s="4" t="s">
        <v>207</v>
      </c>
      <c r="D7" s="8" t="s">
        <v>36</v>
      </c>
      <c r="E7" s="103"/>
      <c r="F7" s="103"/>
      <c r="G7" s="102">
        <f>G34</f>
        <v>19780974.350000001</v>
      </c>
      <c r="H7" s="102">
        <f>H34</f>
        <v>16762850</v>
      </c>
      <c r="I7" s="102">
        <f>I34</f>
        <v>16762850</v>
      </c>
      <c r="J7" s="103">
        <v>0</v>
      </c>
    </row>
    <row r="8" spans="1:12" ht="115.5" customHeight="1" x14ac:dyDescent="0.2">
      <c r="A8" s="36" t="s">
        <v>208</v>
      </c>
      <c r="B8" s="25" t="s">
        <v>348</v>
      </c>
      <c r="C8" s="8" t="s">
        <v>209</v>
      </c>
      <c r="D8" s="8" t="s">
        <v>36</v>
      </c>
      <c r="E8" s="103"/>
      <c r="F8" s="103"/>
      <c r="G8" s="103"/>
      <c r="H8" s="103"/>
      <c r="I8" s="103"/>
      <c r="J8" s="103">
        <v>0</v>
      </c>
    </row>
    <row r="9" spans="1:12" ht="28.5" x14ac:dyDescent="0.2">
      <c r="A9" s="36" t="s">
        <v>210</v>
      </c>
      <c r="B9" s="25" t="s">
        <v>211</v>
      </c>
      <c r="C9" s="8" t="s">
        <v>212</v>
      </c>
      <c r="D9" s="8" t="s">
        <v>36</v>
      </c>
      <c r="E9" s="103"/>
      <c r="F9" s="103"/>
      <c r="G9" s="103"/>
      <c r="H9" s="103"/>
      <c r="I9" s="103"/>
      <c r="J9" s="103">
        <v>0</v>
      </c>
    </row>
    <row r="10" spans="1:12" ht="28.5" x14ac:dyDescent="0.2">
      <c r="A10" s="36" t="s">
        <v>213</v>
      </c>
      <c r="B10" s="25" t="s">
        <v>214</v>
      </c>
      <c r="C10" s="8" t="s">
        <v>215</v>
      </c>
      <c r="D10" s="8" t="s">
        <v>36</v>
      </c>
      <c r="E10" s="103"/>
      <c r="F10" s="103"/>
      <c r="G10" s="103"/>
      <c r="H10" s="103"/>
      <c r="I10" s="103"/>
      <c r="J10" s="103">
        <v>0</v>
      </c>
    </row>
    <row r="11" spans="1:12" ht="25.5" x14ac:dyDescent="0.2">
      <c r="A11" s="36" t="s">
        <v>216</v>
      </c>
      <c r="B11" s="27" t="s">
        <v>217</v>
      </c>
      <c r="C11" s="8" t="s">
        <v>218</v>
      </c>
      <c r="D11" s="8" t="s">
        <v>36</v>
      </c>
      <c r="E11" s="103" t="s">
        <v>36</v>
      </c>
      <c r="F11" s="103"/>
      <c r="G11" s="103"/>
      <c r="H11" s="103"/>
      <c r="I11" s="103"/>
      <c r="J11" s="103">
        <v>0</v>
      </c>
    </row>
    <row r="12" spans="1:12" ht="15.75" x14ac:dyDescent="0.2">
      <c r="A12" s="36"/>
      <c r="B12" s="27" t="s">
        <v>219</v>
      </c>
      <c r="C12" s="8" t="s">
        <v>220</v>
      </c>
      <c r="D12" s="8" t="s">
        <v>36</v>
      </c>
      <c r="E12" s="103"/>
      <c r="F12" s="103"/>
      <c r="G12" s="103"/>
      <c r="H12" s="103"/>
      <c r="I12" s="103"/>
      <c r="J12" s="103">
        <v>0</v>
      </c>
    </row>
    <row r="13" spans="1:12" ht="15.75" x14ac:dyDescent="0.2">
      <c r="A13" s="36"/>
      <c r="B13" s="27" t="s">
        <v>411</v>
      </c>
      <c r="C13" s="99" t="s">
        <v>412</v>
      </c>
      <c r="D13" s="99"/>
      <c r="E13" s="103"/>
      <c r="F13" s="103"/>
      <c r="G13" s="103"/>
      <c r="H13" s="103"/>
      <c r="I13" s="103"/>
      <c r="J13" s="103"/>
    </row>
    <row r="14" spans="1:12" ht="15.75" x14ac:dyDescent="0.2">
      <c r="A14" s="36" t="s">
        <v>221</v>
      </c>
      <c r="B14" s="27" t="s">
        <v>222</v>
      </c>
      <c r="C14" s="8" t="s">
        <v>223</v>
      </c>
      <c r="D14" s="8" t="s">
        <v>36</v>
      </c>
      <c r="E14" s="103" t="s">
        <v>36</v>
      </c>
      <c r="F14" s="103"/>
      <c r="G14" s="103"/>
      <c r="H14" s="103"/>
      <c r="I14" s="103"/>
      <c r="J14" s="103">
        <v>0</v>
      </c>
    </row>
    <row r="15" spans="1:12" ht="25.5" x14ac:dyDescent="0.2">
      <c r="A15" s="36" t="s">
        <v>328</v>
      </c>
      <c r="B15" s="25" t="s">
        <v>329</v>
      </c>
      <c r="C15" s="66" t="s">
        <v>349</v>
      </c>
      <c r="D15" s="66"/>
      <c r="E15" s="103"/>
      <c r="F15" s="103"/>
      <c r="G15" s="102">
        <f>G7</f>
        <v>19780974.350000001</v>
      </c>
      <c r="H15" s="102">
        <f>H7</f>
        <v>16762850</v>
      </c>
      <c r="I15" s="102">
        <f>I7</f>
        <v>16762850</v>
      </c>
      <c r="J15" s="103">
        <f>J16</f>
        <v>0</v>
      </c>
    </row>
    <row r="16" spans="1:12" ht="39" x14ac:dyDescent="0.25">
      <c r="A16" s="36" t="s">
        <v>226</v>
      </c>
      <c r="B16" s="26" t="s">
        <v>227</v>
      </c>
      <c r="C16" s="8" t="s">
        <v>228</v>
      </c>
      <c r="D16" s="8" t="s">
        <v>36</v>
      </c>
      <c r="E16" s="103"/>
      <c r="F16" s="103"/>
      <c r="G16" s="102">
        <f>G17</f>
        <v>14349616.35</v>
      </c>
      <c r="H16" s="102">
        <f>H17</f>
        <v>13606630</v>
      </c>
      <c r="I16" s="102">
        <f>I17</f>
        <v>13606630</v>
      </c>
      <c r="J16" s="103">
        <v>0</v>
      </c>
      <c r="K16" s="9" t="s">
        <v>277</v>
      </c>
      <c r="L16" s="125">
        <f>'СВОД стр.1_4'!E80-'СВОД стр.5_6'!G7</f>
        <v>0</v>
      </c>
    </row>
    <row r="17" spans="1:12" ht="25.5" x14ac:dyDescent="0.2">
      <c r="A17" s="36" t="s">
        <v>229</v>
      </c>
      <c r="B17" s="27" t="s">
        <v>217</v>
      </c>
      <c r="C17" s="8" t="s">
        <v>230</v>
      </c>
      <c r="D17" s="8"/>
      <c r="E17" s="103"/>
      <c r="F17" s="103"/>
      <c r="G17" s="103">
        <f>'расшифровка 2024'!E48</f>
        <v>14349616.35</v>
      </c>
      <c r="H17" s="103">
        <f>'расшифровка 2025'!E48</f>
        <v>13606630</v>
      </c>
      <c r="I17" s="103">
        <f>'расшифровка 2026'!E48</f>
        <v>13606630</v>
      </c>
      <c r="J17" s="103">
        <v>0</v>
      </c>
    </row>
    <row r="18" spans="1:12" ht="15.75" x14ac:dyDescent="0.2">
      <c r="A18" s="36" t="s">
        <v>224</v>
      </c>
      <c r="B18" s="27" t="s">
        <v>222</v>
      </c>
      <c r="C18" s="8" t="s">
        <v>225</v>
      </c>
      <c r="D18" s="8" t="s">
        <v>36</v>
      </c>
      <c r="E18" s="103"/>
      <c r="F18" s="103"/>
      <c r="G18" s="103"/>
      <c r="H18" s="103"/>
      <c r="I18" s="103"/>
      <c r="J18" s="103">
        <v>0</v>
      </c>
    </row>
    <row r="19" spans="1:12" ht="25.5" x14ac:dyDescent="0.2">
      <c r="A19" s="36" t="s">
        <v>231</v>
      </c>
      <c r="B19" s="26" t="s">
        <v>232</v>
      </c>
      <c r="C19" s="8" t="s">
        <v>233</v>
      </c>
      <c r="D19" s="8" t="s">
        <v>36</v>
      </c>
      <c r="E19" s="103"/>
      <c r="F19" s="103"/>
      <c r="G19" s="102">
        <f>G20</f>
        <v>5256220</v>
      </c>
      <c r="H19" s="102">
        <f>H20</f>
        <v>3156220</v>
      </c>
      <c r="I19" s="102">
        <f>I20</f>
        <v>3156220</v>
      </c>
      <c r="J19" s="103">
        <v>0</v>
      </c>
    </row>
    <row r="20" spans="1:12" ht="25.5" x14ac:dyDescent="0.2">
      <c r="A20" s="36" t="s">
        <v>234</v>
      </c>
      <c r="B20" s="27" t="s">
        <v>217</v>
      </c>
      <c r="C20" s="8" t="s">
        <v>235</v>
      </c>
      <c r="D20" s="8" t="s">
        <v>36</v>
      </c>
      <c r="E20" s="103"/>
      <c r="F20" s="103"/>
      <c r="G20" s="103">
        <f>'расшифровка 2024'!F48</f>
        <v>5256220</v>
      </c>
      <c r="H20" s="103">
        <f>'расшифровка 2025'!F48</f>
        <v>3156220</v>
      </c>
      <c r="I20" s="103">
        <f>'расшифровка 2026'!F48</f>
        <v>3156220</v>
      </c>
      <c r="J20" s="103">
        <v>0</v>
      </c>
    </row>
    <row r="21" spans="1:12" ht="15.75" x14ac:dyDescent="0.2">
      <c r="A21" s="36"/>
      <c r="B21" s="27" t="s">
        <v>219</v>
      </c>
      <c r="C21" s="8" t="s">
        <v>236</v>
      </c>
      <c r="D21" s="8"/>
      <c r="E21" s="103"/>
      <c r="F21" s="103"/>
      <c r="G21" s="103"/>
      <c r="H21" s="103"/>
      <c r="I21" s="103"/>
      <c r="J21" s="103">
        <v>0</v>
      </c>
    </row>
    <row r="22" spans="1:12" ht="15.75" x14ac:dyDescent="0.2">
      <c r="A22" s="36" t="s">
        <v>237</v>
      </c>
      <c r="B22" s="27" t="s">
        <v>222</v>
      </c>
      <c r="C22" s="8" t="s">
        <v>238</v>
      </c>
      <c r="D22" s="8" t="s">
        <v>36</v>
      </c>
      <c r="E22" s="103"/>
      <c r="F22" s="103"/>
      <c r="G22" s="103"/>
      <c r="H22" s="103"/>
      <c r="I22" s="103"/>
      <c r="J22" s="103">
        <v>0</v>
      </c>
    </row>
    <row r="23" spans="1:12" ht="15.75" x14ac:dyDescent="0.2">
      <c r="A23" s="36" t="s">
        <v>239</v>
      </c>
      <c r="B23" s="26" t="s">
        <v>240</v>
      </c>
      <c r="C23" s="8" t="s">
        <v>241</v>
      </c>
      <c r="D23" s="8" t="s">
        <v>36</v>
      </c>
      <c r="E23" s="103"/>
      <c r="F23" s="103"/>
      <c r="G23" s="103"/>
      <c r="H23" s="103"/>
      <c r="I23" s="103"/>
      <c r="J23" s="103">
        <v>0</v>
      </c>
    </row>
    <row r="24" spans="1:12" ht="15.75" x14ac:dyDescent="0.2">
      <c r="A24" s="36"/>
      <c r="B24" s="27" t="s">
        <v>219</v>
      </c>
      <c r="C24" s="8" t="s">
        <v>242</v>
      </c>
      <c r="D24" s="8" t="s">
        <v>36</v>
      </c>
      <c r="E24" s="103"/>
      <c r="F24" s="103"/>
      <c r="G24" s="103"/>
      <c r="H24" s="103"/>
      <c r="I24" s="103"/>
      <c r="J24" s="103">
        <v>0</v>
      </c>
    </row>
    <row r="25" spans="1:12" ht="15.75" x14ac:dyDescent="0.2">
      <c r="A25" s="36"/>
      <c r="B25" s="27" t="s">
        <v>411</v>
      </c>
      <c r="C25" s="99" t="s">
        <v>413</v>
      </c>
      <c r="D25" s="99"/>
      <c r="E25" s="103"/>
      <c r="F25" s="103"/>
      <c r="G25" s="103"/>
      <c r="H25" s="103"/>
      <c r="I25" s="103"/>
      <c r="J25" s="103"/>
    </row>
    <row r="26" spans="1:12" ht="12.75" x14ac:dyDescent="0.2">
      <c r="A26" s="36" t="s">
        <v>243</v>
      </c>
      <c r="B26" s="26" t="s">
        <v>244</v>
      </c>
      <c r="C26" s="8" t="s">
        <v>245</v>
      </c>
      <c r="D26" s="8" t="s">
        <v>36</v>
      </c>
      <c r="E26" s="103"/>
      <c r="F26" s="103"/>
      <c r="G26" s="103"/>
      <c r="H26" s="103"/>
      <c r="I26" s="103"/>
      <c r="J26" s="103">
        <v>0</v>
      </c>
    </row>
    <row r="27" spans="1:12" ht="25.5" x14ac:dyDescent="0.2">
      <c r="A27" s="36" t="s">
        <v>246</v>
      </c>
      <c r="B27" s="27" t="s">
        <v>217</v>
      </c>
      <c r="C27" s="8" t="s">
        <v>247</v>
      </c>
      <c r="D27" s="8" t="s">
        <v>36</v>
      </c>
      <c r="E27" s="103"/>
      <c r="F27" s="103"/>
      <c r="G27" s="103"/>
      <c r="H27" s="103"/>
      <c r="I27" s="103"/>
      <c r="J27" s="103">
        <v>0</v>
      </c>
    </row>
    <row r="28" spans="1:12" ht="15.75" x14ac:dyDescent="0.2">
      <c r="A28" s="36" t="s">
        <v>248</v>
      </c>
      <c r="B28" s="27" t="s">
        <v>222</v>
      </c>
      <c r="C28" s="8" t="s">
        <v>249</v>
      </c>
      <c r="D28" s="8" t="s">
        <v>36</v>
      </c>
      <c r="E28" s="103"/>
      <c r="F28" s="103"/>
      <c r="G28" s="103"/>
      <c r="H28" s="103"/>
      <c r="I28" s="103"/>
      <c r="J28" s="103">
        <v>0</v>
      </c>
    </row>
    <row r="29" spans="1:12" ht="12.75" x14ac:dyDescent="0.2">
      <c r="A29" s="36" t="s">
        <v>250</v>
      </c>
      <c r="B29" s="26" t="s">
        <v>251</v>
      </c>
      <c r="C29" s="8" t="s">
        <v>252</v>
      </c>
      <c r="D29" s="8" t="s">
        <v>36</v>
      </c>
      <c r="E29" s="103"/>
      <c r="F29" s="103"/>
      <c r="G29" s="102">
        <f>G30</f>
        <v>175138</v>
      </c>
      <c r="H29" s="102">
        <f>H30</f>
        <v>0</v>
      </c>
      <c r="I29" s="102">
        <f>I30</f>
        <v>0</v>
      </c>
      <c r="J29" s="103">
        <v>0</v>
      </c>
    </row>
    <row r="30" spans="1:12" ht="25.5" x14ac:dyDescent="0.2">
      <c r="A30" s="36" t="s">
        <v>254</v>
      </c>
      <c r="B30" s="27" t="s">
        <v>217</v>
      </c>
      <c r="C30" s="8" t="s">
        <v>255</v>
      </c>
      <c r="D30" s="8" t="s">
        <v>36</v>
      </c>
      <c r="E30" s="103"/>
      <c r="F30" s="103"/>
      <c r="G30" s="103">
        <f>'расшифровка 2024'!G48</f>
        <v>175138</v>
      </c>
      <c r="H30" s="103">
        <f>'расшифровка 2025'!G48</f>
        <v>0</v>
      </c>
      <c r="I30" s="103">
        <f>'расшифровка 2026'!G48</f>
        <v>0</v>
      </c>
      <c r="J30" s="103">
        <v>0</v>
      </c>
      <c r="L30" s="32"/>
    </row>
    <row r="31" spans="1:12" ht="15.75" x14ac:dyDescent="0.2">
      <c r="A31" s="36"/>
      <c r="B31" s="27" t="s">
        <v>219</v>
      </c>
      <c r="C31" s="8" t="s">
        <v>253</v>
      </c>
      <c r="D31" s="8" t="s">
        <v>36</v>
      </c>
      <c r="E31" s="103"/>
      <c r="F31" s="103"/>
      <c r="G31" s="103"/>
      <c r="H31" s="103"/>
      <c r="I31" s="103"/>
      <c r="J31" s="103">
        <v>0</v>
      </c>
    </row>
    <row r="32" spans="1:12" ht="15.75" x14ac:dyDescent="0.2">
      <c r="A32" s="36"/>
      <c r="B32" s="27" t="s">
        <v>411</v>
      </c>
      <c r="C32" s="99" t="s">
        <v>414</v>
      </c>
      <c r="D32" s="99"/>
      <c r="E32" s="103"/>
      <c r="F32" s="103"/>
      <c r="G32" s="103"/>
      <c r="H32" s="103"/>
      <c r="I32" s="103"/>
      <c r="J32" s="103"/>
    </row>
    <row r="33" spans="1:10" ht="12.75" x14ac:dyDescent="0.2">
      <c r="A33" s="36" t="s">
        <v>256</v>
      </c>
      <c r="B33" s="27" t="s">
        <v>257</v>
      </c>
      <c r="C33" s="8" t="s">
        <v>258</v>
      </c>
      <c r="D33" s="8" t="s">
        <v>36</v>
      </c>
      <c r="E33" s="103"/>
      <c r="F33" s="103"/>
      <c r="G33" s="103"/>
      <c r="H33" s="103"/>
      <c r="I33" s="103"/>
      <c r="J33" s="103"/>
    </row>
    <row r="34" spans="1:10" ht="28.5" x14ac:dyDescent="0.2">
      <c r="A34" s="36" t="s">
        <v>27</v>
      </c>
      <c r="B34" s="37" t="s">
        <v>259</v>
      </c>
      <c r="C34" s="8" t="s">
        <v>260</v>
      </c>
      <c r="D34" s="8" t="s">
        <v>36</v>
      </c>
      <c r="E34" s="103"/>
      <c r="F34" s="103"/>
      <c r="G34" s="102">
        <f>G35</f>
        <v>19780974.350000001</v>
      </c>
      <c r="H34" s="102">
        <f>H35</f>
        <v>16762850</v>
      </c>
      <c r="I34" s="102">
        <f>I35</f>
        <v>16762850</v>
      </c>
      <c r="J34" s="103">
        <v>0</v>
      </c>
    </row>
    <row r="35" spans="1:10" ht="17.25" customHeight="1" x14ac:dyDescent="0.2">
      <c r="A35" s="101"/>
      <c r="B35" s="28" t="s">
        <v>261</v>
      </c>
      <c r="C35" s="98" t="s">
        <v>262</v>
      </c>
      <c r="D35" s="98"/>
      <c r="E35" s="103"/>
      <c r="F35" s="104"/>
      <c r="G35" s="104">
        <f>G29+G19+G16</f>
        <v>19780974.350000001</v>
      </c>
      <c r="H35" s="104">
        <f>H29+H19+H16</f>
        <v>16762850</v>
      </c>
      <c r="I35" s="104">
        <f>I29+I19+I16</f>
        <v>16762850</v>
      </c>
      <c r="J35" s="104">
        <v>0</v>
      </c>
    </row>
    <row r="36" spans="1:10" ht="25.5" x14ac:dyDescent="0.2">
      <c r="A36" s="36" t="s">
        <v>28</v>
      </c>
      <c r="B36" s="37" t="s">
        <v>263</v>
      </c>
      <c r="C36" s="8" t="s">
        <v>264</v>
      </c>
      <c r="D36" s="8" t="s">
        <v>36</v>
      </c>
      <c r="E36" s="103"/>
      <c r="F36" s="103"/>
      <c r="G36" s="103"/>
      <c r="H36" s="103"/>
      <c r="I36" s="103"/>
      <c r="J36" s="103">
        <v>0</v>
      </c>
    </row>
    <row r="37" spans="1:10" ht="12.75" x14ac:dyDescent="0.2">
      <c r="A37" s="100"/>
      <c r="B37" s="28" t="s">
        <v>261</v>
      </c>
      <c r="C37" s="99" t="s">
        <v>265</v>
      </c>
      <c r="D37" s="99"/>
      <c r="E37" s="103"/>
      <c r="F37" s="103"/>
      <c r="G37" s="103"/>
      <c r="H37" s="103"/>
      <c r="I37" s="103"/>
      <c r="J37" s="103">
        <v>0</v>
      </c>
    </row>
    <row r="39" spans="1:10" s="17" customFormat="1" ht="15.75" x14ac:dyDescent="0.25">
      <c r="C39" s="314"/>
      <c r="D39" s="314"/>
      <c r="E39" s="70"/>
      <c r="F39" s="181"/>
      <c r="G39" s="70"/>
      <c r="H39" s="314"/>
      <c r="I39" s="314"/>
      <c r="J39" s="71"/>
    </row>
    <row r="40" spans="1:10" s="17" customFormat="1" ht="15.75" x14ac:dyDescent="0.25"/>
    <row r="41" spans="1:10" s="17" customFormat="1" ht="15.75" x14ac:dyDescent="0.25"/>
    <row r="42" spans="1:10" s="17" customFormat="1" ht="15.75" x14ac:dyDescent="0.25"/>
    <row r="43" spans="1:10" s="17" customFormat="1" ht="15.75" x14ac:dyDescent="0.25"/>
    <row r="44" spans="1:10" s="17" customFormat="1" ht="20.25" x14ac:dyDescent="0.3">
      <c r="A44" s="85"/>
      <c r="B44" s="86" t="s">
        <v>593</v>
      </c>
      <c r="C44" s="87"/>
      <c r="D44" s="85"/>
      <c r="E44" s="85"/>
      <c r="F44" s="85"/>
      <c r="G44" s="85"/>
      <c r="H44" s="88"/>
      <c r="I44" s="317" t="str">
        <f>'расшифровка 2024'!G90</f>
        <v>Т.В.Пайкова</v>
      </c>
      <c r="J44" s="317"/>
    </row>
    <row r="45" spans="1:10" s="17" customFormat="1" ht="20.25" x14ac:dyDescent="0.3">
      <c r="A45" s="85"/>
      <c r="B45" s="81" t="s">
        <v>320</v>
      </c>
      <c r="C45" s="319" t="s">
        <v>2</v>
      </c>
      <c r="D45" s="319"/>
      <c r="E45" s="319"/>
      <c r="F45" s="81"/>
      <c r="G45" s="9"/>
      <c r="H45" s="81"/>
      <c r="I45" s="81" t="s">
        <v>267</v>
      </c>
      <c r="J45" s="82"/>
    </row>
    <row r="46" spans="1:10" s="17" customFormat="1" ht="20.25" x14ac:dyDescent="0.3">
      <c r="A46" s="85"/>
      <c r="B46" s="89"/>
      <c r="C46" s="89"/>
      <c r="D46" s="89"/>
      <c r="E46" s="89"/>
      <c r="F46" s="89"/>
      <c r="G46" s="90"/>
      <c r="H46" s="65"/>
      <c r="I46" s="91"/>
      <c r="J46" s="85"/>
    </row>
    <row r="47" spans="1:10" s="17" customFormat="1" ht="20.25" x14ac:dyDescent="0.3">
      <c r="A47" s="85"/>
      <c r="B47" s="89"/>
      <c r="C47" s="89"/>
      <c r="D47" s="89"/>
      <c r="E47" s="89"/>
      <c r="F47" s="89"/>
      <c r="G47" s="90"/>
      <c r="H47" s="65"/>
      <c r="I47" s="91"/>
      <c r="J47" s="85"/>
    </row>
    <row r="48" spans="1:10" s="17" customFormat="1" ht="20.25" x14ac:dyDescent="0.3">
      <c r="A48" s="85"/>
      <c r="B48" s="89"/>
      <c r="C48" s="318"/>
      <c r="D48" s="318"/>
      <c r="E48" s="90"/>
      <c r="F48" s="182"/>
      <c r="G48" s="90"/>
      <c r="H48" s="65"/>
      <c r="I48" s="65"/>
      <c r="J48" s="85"/>
    </row>
    <row r="49" spans="1:10" s="17" customFormat="1" ht="20.25" x14ac:dyDescent="0.3">
      <c r="A49" s="85"/>
      <c r="B49" s="92" t="s">
        <v>610</v>
      </c>
      <c r="C49" s="93"/>
      <c r="D49" s="85"/>
      <c r="E49" s="85"/>
      <c r="F49" s="85"/>
      <c r="G49" s="85"/>
      <c r="H49" s="94"/>
      <c r="I49" s="317" t="str">
        <f>'расшифровка 2024'!D93</f>
        <v>Ф.С. Антипин</v>
      </c>
      <c r="J49" s="317"/>
    </row>
    <row r="50" spans="1:10" s="17" customFormat="1" ht="20.25" x14ac:dyDescent="0.3">
      <c r="A50" s="85"/>
      <c r="B50" s="81" t="s">
        <v>320</v>
      </c>
      <c r="C50" s="319" t="s">
        <v>2</v>
      </c>
      <c r="D50" s="319"/>
      <c r="E50" s="319"/>
      <c r="F50" s="81"/>
      <c r="G50" s="9"/>
      <c r="H50" s="81"/>
      <c r="I50" s="81" t="s">
        <v>267</v>
      </c>
      <c r="J50" s="82"/>
    </row>
    <row r="51" spans="1:10" s="17" customFormat="1" ht="15.75" x14ac:dyDescent="0.25">
      <c r="B51" s="72"/>
      <c r="C51" s="73"/>
      <c r="D51" s="72"/>
      <c r="E51" s="72"/>
      <c r="F51" s="80"/>
      <c r="G51" s="72"/>
      <c r="H51" s="72"/>
      <c r="I51" s="72"/>
    </row>
    <row r="52" spans="1:10" s="17" customFormat="1" ht="15.75" x14ac:dyDescent="0.25">
      <c r="B52" s="80"/>
      <c r="C52" s="73"/>
      <c r="D52" s="80"/>
      <c r="E52" s="80"/>
      <c r="F52" s="80"/>
      <c r="G52" s="80"/>
      <c r="H52" s="80"/>
      <c r="I52" s="80"/>
    </row>
    <row r="53" spans="1:10" s="17" customFormat="1" ht="15.75" x14ac:dyDescent="0.25">
      <c r="B53" s="80"/>
      <c r="C53" s="73"/>
      <c r="D53" s="80"/>
      <c r="E53" s="80"/>
      <c r="F53" s="80"/>
      <c r="G53" s="80"/>
      <c r="H53" s="80"/>
      <c r="I53" s="80"/>
    </row>
    <row r="54" spans="1:10" s="17" customFormat="1" ht="15.75" x14ac:dyDescent="0.25">
      <c r="B54" s="80"/>
      <c r="C54" s="73"/>
      <c r="D54" s="80"/>
      <c r="E54" s="80"/>
      <c r="F54" s="80"/>
      <c r="G54" s="80"/>
      <c r="H54" s="80"/>
      <c r="I54" s="80"/>
    </row>
    <row r="55" spans="1:10" s="17" customFormat="1" ht="18.75" x14ac:dyDescent="0.3">
      <c r="A55" s="315" t="str">
        <f>'расшифровка 2024'!B95</f>
        <v>"31" марта 2024 г.</v>
      </c>
      <c r="B55" s="316"/>
      <c r="C55" s="316"/>
      <c r="D55" s="316"/>
      <c r="E55" s="316"/>
      <c r="F55" s="316"/>
      <c r="G55" s="316"/>
      <c r="H55" s="316"/>
      <c r="I55" s="316"/>
      <c r="J55" s="316"/>
    </row>
  </sheetData>
  <mergeCells count="20">
    <mergeCell ref="C39:D39"/>
    <mergeCell ref="H39:I39"/>
    <mergeCell ref="A55:J55"/>
    <mergeCell ref="I44:J44"/>
    <mergeCell ref="I49:J49"/>
    <mergeCell ref="C48:D48"/>
    <mergeCell ref="C45:E45"/>
    <mergeCell ref="C50:E50"/>
    <mergeCell ref="B1:J1"/>
    <mergeCell ref="A3:A5"/>
    <mergeCell ref="B3:B5"/>
    <mergeCell ref="C3:C5"/>
    <mergeCell ref="D3:D5"/>
    <mergeCell ref="E3:E5"/>
    <mergeCell ref="G3:J3"/>
    <mergeCell ref="J4:J5"/>
    <mergeCell ref="G4:G5"/>
    <mergeCell ref="H4:H5"/>
    <mergeCell ref="I4:I5"/>
    <mergeCell ref="F3:F5"/>
  </mergeCells>
  <pageMargins left="0.59055118110236227" right="0.51181102362204722" top="0.78740157480314965" bottom="0.31496062992125984" header="0.19685039370078741" footer="0.19685039370078741"/>
  <pageSetup paperSize="9" scale="46" orientation="portrait" horizontalDpi="4294967295" verticalDpi="4294967295" r:id="rId1"/>
  <headerFooter alignWithMargins="0">
    <oddHeader xml:space="preserve">&amp;R&amp;"Times New Roman,обычный"&amp;7
</oddHeader>
  </headerFooter>
  <rowBreaks count="1" manualBreakCount="1">
    <brk id="18" max="9"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C135"/>
  <sheetViews>
    <sheetView view="pageBreakPreview" zoomScale="85" zoomScaleNormal="85" zoomScaleSheetLayoutView="85" workbookViewId="0">
      <selection activeCell="Q7" sqref="Q7"/>
    </sheetView>
  </sheetViews>
  <sheetFormatPr defaultColWidth="9.140625" defaultRowHeight="12.75" outlineLevelRow="1" x14ac:dyDescent="0.2"/>
  <cols>
    <col min="1" max="1" width="3.85546875" style="121" customWidth="1"/>
    <col min="2" max="2" width="92.85546875" style="39" customWidth="1"/>
    <col min="3" max="3" width="5.140625" style="121" hidden="1" customWidth="1"/>
    <col min="4" max="4" width="8.140625" style="39" bestFit="1" customWidth="1"/>
    <col min="5" max="5" width="20.42578125" style="39" bestFit="1" customWidth="1"/>
    <col min="6" max="6" width="22.28515625" style="39" bestFit="1" customWidth="1"/>
    <col min="7" max="7" width="22.42578125" style="110" customWidth="1"/>
    <col min="8" max="8" width="20.42578125" style="151" customWidth="1"/>
    <col min="9" max="9" width="12.85546875" style="39" bestFit="1" customWidth="1"/>
    <col min="10" max="10" width="11.7109375" style="39" bestFit="1" customWidth="1"/>
    <col min="11" max="11" width="14.5703125" style="39" bestFit="1" customWidth="1"/>
    <col min="12" max="12" width="11.7109375" style="39" bestFit="1" customWidth="1"/>
    <col min="13" max="13" width="11.28515625" style="39" hidden="1" customWidth="1"/>
    <col min="14" max="14" width="11.7109375" style="39" bestFit="1" customWidth="1"/>
    <col min="15" max="15" width="11.28515625" style="39" bestFit="1" customWidth="1"/>
    <col min="16" max="16" width="13.5703125" style="39" bestFit="1" customWidth="1"/>
    <col min="17" max="17" width="11.28515625" style="39" bestFit="1" customWidth="1"/>
    <col min="18" max="23" width="11.28515625" style="39" hidden="1" customWidth="1"/>
    <col min="24" max="24" width="9.28515625" style="39" bestFit="1" customWidth="1"/>
    <col min="25" max="25" width="20.85546875" style="39" customWidth="1"/>
    <col min="26" max="26" width="37.140625" style="39" customWidth="1"/>
    <col min="27" max="16384" width="9.140625" style="39"/>
  </cols>
  <sheetData>
    <row r="1" spans="1:24" ht="46.5" customHeight="1" x14ac:dyDescent="0.2">
      <c r="B1" s="325" t="s">
        <v>604</v>
      </c>
      <c r="C1" s="325"/>
      <c r="D1" s="325"/>
      <c r="E1" s="325"/>
      <c r="F1" s="325"/>
      <c r="G1" s="325"/>
      <c r="H1" s="325"/>
      <c r="I1" s="325"/>
      <c r="J1" s="325"/>
      <c r="K1" s="325"/>
      <c r="L1" s="325"/>
      <c r="M1" s="325"/>
      <c r="N1" s="325"/>
      <c r="O1" s="325"/>
      <c r="P1" s="325"/>
      <c r="Q1" s="83"/>
      <c r="R1" s="83"/>
      <c r="S1" s="83"/>
      <c r="T1" s="83"/>
      <c r="U1" s="83"/>
      <c r="V1" s="83"/>
    </row>
    <row r="2" spans="1:24" ht="18.75" customHeight="1" x14ac:dyDescent="0.2">
      <c r="A2" s="330" t="s">
        <v>589</v>
      </c>
      <c r="B2" s="330"/>
      <c r="C2" s="330"/>
      <c r="D2" s="330"/>
      <c r="E2" s="330"/>
      <c r="F2" s="330"/>
      <c r="G2" s="324" t="str">
        <f>B95</f>
        <v>"31" марта 2024 г.</v>
      </c>
      <c r="H2" s="324"/>
      <c r="I2" s="324"/>
      <c r="J2" s="324"/>
      <c r="K2" s="140"/>
      <c r="L2" s="83"/>
      <c r="M2" s="83"/>
      <c r="N2" s="83"/>
      <c r="O2" s="83"/>
      <c r="P2" s="83"/>
      <c r="Q2" s="83"/>
      <c r="R2" s="83"/>
      <c r="S2" s="83"/>
      <c r="T2" s="83"/>
      <c r="U2" s="83"/>
      <c r="V2" s="83"/>
    </row>
    <row r="3" spans="1:24" x14ac:dyDescent="0.2">
      <c r="B3" s="40"/>
      <c r="D3" s="40"/>
      <c r="E3" s="40"/>
      <c r="F3" s="40"/>
      <c r="G3" s="108"/>
      <c r="H3" s="108"/>
    </row>
    <row r="4" spans="1:24" ht="13.15" customHeight="1" x14ac:dyDescent="0.2">
      <c r="A4" s="326" t="s">
        <v>278</v>
      </c>
      <c r="B4" s="326" t="s">
        <v>279</v>
      </c>
      <c r="C4" s="326" t="s">
        <v>345</v>
      </c>
      <c r="D4" s="326" t="s">
        <v>280</v>
      </c>
      <c r="E4" s="326" t="s">
        <v>343</v>
      </c>
      <c r="F4" s="326" t="s">
        <v>281</v>
      </c>
      <c r="G4" s="326" t="s">
        <v>344</v>
      </c>
      <c r="H4" s="328" t="s">
        <v>282</v>
      </c>
      <c r="I4" s="331" t="s">
        <v>283</v>
      </c>
      <c r="J4" s="331"/>
      <c r="K4" s="331"/>
      <c r="L4" s="331"/>
      <c r="M4" s="331"/>
      <c r="N4" s="331"/>
      <c r="O4" s="331"/>
      <c r="P4" s="331"/>
      <c r="Q4" s="331"/>
      <c r="R4" s="331"/>
      <c r="S4" s="331"/>
      <c r="T4" s="331"/>
      <c r="U4" s="331"/>
      <c r="V4" s="331"/>
      <c r="W4" s="331"/>
    </row>
    <row r="5" spans="1:24" s="41" customFormat="1" ht="48.75" x14ac:dyDescent="0.2">
      <c r="A5" s="327"/>
      <c r="B5" s="327"/>
      <c r="C5" s="327"/>
      <c r="D5" s="327"/>
      <c r="E5" s="327"/>
      <c r="F5" s="327"/>
      <c r="G5" s="327"/>
      <c r="H5" s="329"/>
      <c r="I5" s="61" t="s">
        <v>594</v>
      </c>
      <c r="J5" s="61" t="s">
        <v>595</v>
      </c>
      <c r="K5" s="61" t="s">
        <v>322</v>
      </c>
      <c r="L5" s="61" t="s">
        <v>605</v>
      </c>
      <c r="M5" s="60" t="s">
        <v>351</v>
      </c>
      <c r="N5" s="60" t="s">
        <v>577</v>
      </c>
      <c r="O5" s="59" t="s">
        <v>323</v>
      </c>
      <c r="P5" s="59" t="s">
        <v>608</v>
      </c>
      <c r="Q5" s="59" t="s">
        <v>342</v>
      </c>
      <c r="R5" s="59" t="s">
        <v>324</v>
      </c>
      <c r="S5" s="59" t="s">
        <v>324</v>
      </c>
      <c r="T5" s="59" t="s">
        <v>325</v>
      </c>
      <c r="U5" s="59" t="s">
        <v>326</v>
      </c>
      <c r="V5" s="59" t="s">
        <v>418</v>
      </c>
      <c r="W5" s="60" t="s">
        <v>352</v>
      </c>
      <c r="X5" s="39"/>
    </row>
    <row r="6" spans="1:24" s="41" customFormat="1" ht="13.5" thickBot="1" x14ac:dyDescent="0.25">
      <c r="A6" s="144">
        <v>1</v>
      </c>
      <c r="B6" s="42">
        <v>2</v>
      </c>
      <c r="C6" s="144"/>
      <c r="D6" s="42">
        <v>3</v>
      </c>
      <c r="E6" s="42">
        <v>4</v>
      </c>
      <c r="F6" s="42">
        <v>5</v>
      </c>
      <c r="G6" s="109">
        <v>6</v>
      </c>
      <c r="H6" s="145">
        <v>7</v>
      </c>
      <c r="I6" s="42">
        <v>8</v>
      </c>
      <c r="J6" s="42">
        <v>9</v>
      </c>
      <c r="K6" s="42">
        <v>10</v>
      </c>
      <c r="L6" s="42">
        <v>11</v>
      </c>
      <c r="M6" s="42">
        <v>12</v>
      </c>
      <c r="N6" s="42">
        <v>12</v>
      </c>
      <c r="O6" s="42">
        <v>13</v>
      </c>
      <c r="P6" s="42">
        <v>14</v>
      </c>
      <c r="Q6" s="42">
        <v>15</v>
      </c>
      <c r="R6" s="42">
        <v>17</v>
      </c>
      <c r="S6" s="42">
        <v>18</v>
      </c>
      <c r="T6" s="42">
        <v>19</v>
      </c>
      <c r="U6" s="42">
        <v>20</v>
      </c>
      <c r="V6" s="42">
        <v>21</v>
      </c>
      <c r="W6" s="42">
        <v>15</v>
      </c>
      <c r="X6" s="39"/>
    </row>
    <row r="7" spans="1:24" s="41" customFormat="1" ht="15.75" hidden="1" outlineLevel="1" x14ac:dyDescent="0.2">
      <c r="A7" s="144"/>
      <c r="B7" s="23" t="s">
        <v>34</v>
      </c>
      <c r="C7" s="117" t="s">
        <v>35</v>
      </c>
      <c r="D7" s="142" t="s">
        <v>36</v>
      </c>
      <c r="E7" s="49">
        <f>SUM(I7:L7)</f>
        <v>1086.3500000000058</v>
      </c>
      <c r="F7" s="49">
        <f>SUM(M7:W7)</f>
        <v>0</v>
      </c>
      <c r="G7" s="49">
        <v>55672.9</v>
      </c>
      <c r="H7" s="213">
        <f t="shared" ref="H7:H26" si="0">E7+F7+G7</f>
        <v>56759.250000000007</v>
      </c>
      <c r="I7" s="49"/>
      <c r="J7" s="49"/>
      <c r="K7" s="49">
        <v>1015.25</v>
      </c>
      <c r="L7" s="49">
        <v>71.100000000005821</v>
      </c>
      <c r="M7" s="49"/>
      <c r="N7" s="49"/>
      <c r="O7" s="49"/>
      <c r="P7" s="49"/>
      <c r="Q7" s="214"/>
      <c r="R7" s="114"/>
      <c r="S7" s="42"/>
      <c r="T7" s="42"/>
      <c r="U7" s="42"/>
      <c r="V7" s="42"/>
      <c r="W7" s="49"/>
      <c r="X7" s="39"/>
    </row>
    <row r="8" spans="1:24" s="41" customFormat="1" ht="16.5" hidden="1" outlineLevel="1" thickBot="1" x14ac:dyDescent="0.25">
      <c r="A8" s="144"/>
      <c r="B8" s="23" t="s">
        <v>37</v>
      </c>
      <c r="C8" s="117" t="s">
        <v>38</v>
      </c>
      <c r="D8" s="142" t="s">
        <v>36</v>
      </c>
      <c r="E8" s="49">
        <f t="shared" ref="E8:E26" si="1">SUM(I8:L8)</f>
        <v>0</v>
      </c>
      <c r="F8" s="214">
        <f t="shared" ref="F8:F25" si="2">SUM(M8:W8)</f>
        <v>0</v>
      </c>
      <c r="G8" s="214"/>
      <c r="H8" s="147">
        <f t="shared" si="0"/>
        <v>0</v>
      </c>
      <c r="I8" s="49"/>
      <c r="J8" s="49"/>
      <c r="K8" s="49"/>
      <c r="L8" s="49"/>
      <c r="M8" s="49"/>
      <c r="N8" s="49"/>
      <c r="O8" s="49"/>
      <c r="P8" s="49"/>
      <c r="Q8" s="144"/>
      <c r="R8" s="114"/>
      <c r="S8" s="42"/>
      <c r="T8" s="42"/>
      <c r="U8" s="42"/>
      <c r="V8" s="42"/>
      <c r="W8" s="105"/>
      <c r="X8" s="39"/>
    </row>
    <row r="9" spans="1:24" s="41" customFormat="1" ht="16.5" hidden="1" outlineLevel="1" thickBot="1" x14ac:dyDescent="0.25">
      <c r="A9" s="163"/>
      <c r="B9" s="126" t="s">
        <v>39</v>
      </c>
      <c r="C9" s="127" t="s">
        <v>40</v>
      </c>
      <c r="D9" s="128"/>
      <c r="E9" s="129">
        <f>SUM(I9:L9)</f>
        <v>127497860.76000001</v>
      </c>
      <c r="F9" s="129">
        <f t="shared" si="2"/>
        <v>5433360</v>
      </c>
      <c r="G9" s="139">
        <f>G10+G12+G15+G17+G21+G23</f>
        <v>554327.1</v>
      </c>
      <c r="H9" s="148">
        <f t="shared" si="0"/>
        <v>133485547.86</v>
      </c>
      <c r="I9" s="129">
        <f>I10+I12+I15+I17+I21+I23</f>
        <v>4273050</v>
      </c>
      <c r="J9" s="129">
        <f t="shared" ref="J9:W9" si="3">J10+J12+J15+J17+J21+J23</f>
        <v>1001190</v>
      </c>
      <c r="K9" s="129">
        <f t="shared" si="3"/>
        <v>120553850.76000001</v>
      </c>
      <c r="L9" s="129">
        <f t="shared" si="3"/>
        <v>1669770</v>
      </c>
      <c r="M9" s="129">
        <f t="shared" si="3"/>
        <v>0</v>
      </c>
      <c r="N9" s="129">
        <f t="shared" si="3"/>
        <v>2100000</v>
      </c>
      <c r="O9" s="129">
        <f t="shared" si="3"/>
        <v>70000</v>
      </c>
      <c r="P9" s="129">
        <f t="shared" si="3"/>
        <v>3156220</v>
      </c>
      <c r="Q9" s="129">
        <f t="shared" si="3"/>
        <v>107140</v>
      </c>
      <c r="R9" s="129">
        <f t="shared" si="3"/>
        <v>0</v>
      </c>
      <c r="S9" s="129">
        <f t="shared" si="3"/>
        <v>0</v>
      </c>
      <c r="T9" s="129">
        <f t="shared" si="3"/>
        <v>0</v>
      </c>
      <c r="U9" s="129">
        <f t="shared" si="3"/>
        <v>0</v>
      </c>
      <c r="V9" s="129">
        <f t="shared" si="3"/>
        <v>0</v>
      </c>
      <c r="W9" s="129">
        <f t="shared" si="3"/>
        <v>0</v>
      </c>
      <c r="X9" s="39"/>
    </row>
    <row r="10" spans="1:24" s="41" customFormat="1" ht="25.5" hidden="1" outlineLevel="1" x14ac:dyDescent="0.2">
      <c r="A10" s="144"/>
      <c r="B10" s="25" t="s">
        <v>41</v>
      </c>
      <c r="C10" s="118" t="s">
        <v>42</v>
      </c>
      <c r="D10" s="142" t="s">
        <v>43</v>
      </c>
      <c r="E10" s="105">
        <f t="shared" si="1"/>
        <v>0</v>
      </c>
      <c r="F10" s="105">
        <f t="shared" si="2"/>
        <v>0</v>
      </c>
      <c r="G10" s="105"/>
      <c r="H10" s="146">
        <f t="shared" si="0"/>
        <v>0</v>
      </c>
      <c r="I10" s="105"/>
      <c r="J10" s="105"/>
      <c r="K10" s="105"/>
      <c r="L10" s="105"/>
      <c r="M10" s="105"/>
      <c r="N10" s="105"/>
      <c r="O10" s="105"/>
      <c r="P10" s="105"/>
      <c r="Q10" s="105"/>
      <c r="R10" s="105"/>
      <c r="S10" s="105"/>
      <c r="T10" s="105"/>
      <c r="U10" s="105"/>
      <c r="V10" s="105"/>
      <c r="W10" s="105"/>
      <c r="X10" s="39"/>
    </row>
    <row r="11" spans="1:24" s="41" customFormat="1" hidden="1" outlineLevel="1" x14ac:dyDescent="0.2">
      <c r="A11" s="144"/>
      <c r="B11" s="26" t="s">
        <v>44</v>
      </c>
      <c r="C11" s="118" t="s">
        <v>45</v>
      </c>
      <c r="D11" s="142"/>
      <c r="E11" s="105">
        <f t="shared" si="1"/>
        <v>0</v>
      </c>
      <c r="F11" s="105">
        <f t="shared" si="2"/>
        <v>0</v>
      </c>
      <c r="G11" s="105"/>
      <c r="H11" s="146">
        <f t="shared" si="0"/>
        <v>0</v>
      </c>
      <c r="I11" s="105"/>
      <c r="J11" s="105"/>
      <c r="K11" s="105"/>
      <c r="L11" s="105"/>
      <c r="M11" s="105"/>
      <c r="N11" s="144"/>
      <c r="O11" s="144"/>
      <c r="P11" s="144"/>
      <c r="Q11" s="114"/>
      <c r="R11" s="114"/>
      <c r="S11" s="42"/>
      <c r="T11" s="42"/>
      <c r="U11" s="42"/>
      <c r="V11" s="42"/>
      <c r="W11" s="144"/>
      <c r="X11" s="39"/>
    </row>
    <row r="12" spans="1:24" s="41" customFormat="1" hidden="1" outlineLevel="1" x14ac:dyDescent="0.2">
      <c r="A12" s="144"/>
      <c r="B12" s="3" t="s">
        <v>46</v>
      </c>
      <c r="C12" s="118" t="s">
        <v>47</v>
      </c>
      <c r="D12" s="142" t="s">
        <v>48</v>
      </c>
      <c r="E12" s="112">
        <f>SUM(I12:L12)</f>
        <v>127440330</v>
      </c>
      <c r="F12" s="112">
        <f t="shared" si="2"/>
        <v>0</v>
      </c>
      <c r="G12" s="112">
        <f>G13+G14+10000+4327.1</f>
        <v>554327.1</v>
      </c>
      <c r="H12" s="146">
        <f t="shared" si="0"/>
        <v>127994657.09999999</v>
      </c>
      <c r="I12" s="112">
        <f>I13+I14</f>
        <v>4273050</v>
      </c>
      <c r="J12" s="112">
        <f>J13+J14</f>
        <v>1001190</v>
      </c>
      <c r="K12" s="112">
        <f>K13+K14</f>
        <v>120496320</v>
      </c>
      <c r="L12" s="112">
        <f t="shared" ref="L12:Q12" si="4">L13+L14</f>
        <v>1669770</v>
      </c>
      <c r="M12" s="112">
        <f t="shared" si="4"/>
        <v>0</v>
      </c>
      <c r="N12" s="112">
        <f t="shared" si="4"/>
        <v>0</v>
      </c>
      <c r="O12" s="112">
        <f t="shared" si="4"/>
        <v>0</v>
      </c>
      <c r="P12" s="112">
        <f t="shared" si="4"/>
        <v>0</v>
      </c>
      <c r="Q12" s="112">
        <f t="shared" si="4"/>
        <v>0</v>
      </c>
      <c r="R12" s="112">
        <f t="shared" ref="R12:W12" si="5">R13+R14</f>
        <v>0</v>
      </c>
      <c r="S12" s="112">
        <f t="shared" si="5"/>
        <v>0</v>
      </c>
      <c r="T12" s="112">
        <f t="shared" si="5"/>
        <v>0</v>
      </c>
      <c r="U12" s="112">
        <f t="shared" si="5"/>
        <v>0</v>
      </c>
      <c r="V12" s="112">
        <f t="shared" si="5"/>
        <v>0</v>
      </c>
      <c r="W12" s="112">
        <f t="shared" si="5"/>
        <v>0</v>
      </c>
      <c r="X12" s="39"/>
    </row>
    <row r="13" spans="1:24" s="41" customFormat="1" ht="38.25" hidden="1" outlineLevel="1" x14ac:dyDescent="0.2">
      <c r="A13" s="144"/>
      <c r="B13" s="27" t="s">
        <v>49</v>
      </c>
      <c r="C13" s="118" t="s">
        <v>50</v>
      </c>
      <c r="D13" s="142" t="s">
        <v>48</v>
      </c>
      <c r="E13" s="105">
        <f>SUM(I13:L13)</f>
        <v>127440330</v>
      </c>
      <c r="F13" s="105">
        <f t="shared" si="2"/>
        <v>0</v>
      </c>
      <c r="G13" s="105">
        <f>5*1500*8*9</f>
        <v>540000</v>
      </c>
      <c r="H13" s="146">
        <f>E13+F13+G13</f>
        <v>127980330</v>
      </c>
      <c r="I13" s="105">
        <v>4273050</v>
      </c>
      <c r="J13" s="105">
        <v>1001190</v>
      </c>
      <c r="K13" s="105">
        <v>120496320</v>
      </c>
      <c r="L13" s="105">
        <v>1669770</v>
      </c>
      <c r="M13" s="105"/>
      <c r="N13" s="105"/>
      <c r="O13" s="105"/>
      <c r="P13" s="105"/>
      <c r="Q13" s="105"/>
      <c r="R13" s="105"/>
      <c r="S13" s="105"/>
      <c r="T13" s="105"/>
      <c r="U13" s="105"/>
      <c r="V13" s="105"/>
      <c r="W13" s="105"/>
      <c r="X13" s="39"/>
    </row>
    <row r="14" spans="1:24" s="41" customFormat="1" ht="25.5" hidden="1" outlineLevel="1" x14ac:dyDescent="0.2">
      <c r="A14" s="144"/>
      <c r="B14" s="27" t="s">
        <v>51</v>
      </c>
      <c r="C14" s="118" t="s">
        <v>52</v>
      </c>
      <c r="D14" s="142" t="s">
        <v>48</v>
      </c>
      <c r="E14" s="105">
        <f t="shared" si="1"/>
        <v>0</v>
      </c>
      <c r="F14" s="105">
        <f t="shared" si="2"/>
        <v>0</v>
      </c>
      <c r="G14" s="105"/>
      <c r="H14" s="146">
        <f t="shared" si="0"/>
        <v>0</v>
      </c>
      <c r="I14" s="105"/>
      <c r="J14" s="105"/>
      <c r="K14" s="105"/>
      <c r="L14" s="105"/>
      <c r="M14" s="105"/>
      <c r="N14" s="105"/>
      <c r="O14" s="105"/>
      <c r="P14" s="105"/>
      <c r="Q14" s="105"/>
      <c r="R14" s="105"/>
      <c r="S14" s="105"/>
      <c r="T14" s="105"/>
      <c r="U14" s="105"/>
      <c r="V14" s="105"/>
      <c r="W14" s="105"/>
      <c r="X14" s="39"/>
    </row>
    <row r="15" spans="1:24" s="41" customFormat="1" hidden="1" outlineLevel="1" x14ac:dyDescent="0.2">
      <c r="A15" s="144"/>
      <c r="B15" s="3" t="s">
        <v>53</v>
      </c>
      <c r="C15" s="118" t="s">
        <v>54</v>
      </c>
      <c r="D15" s="142" t="s">
        <v>55</v>
      </c>
      <c r="E15" s="112">
        <f t="shared" si="1"/>
        <v>0</v>
      </c>
      <c r="F15" s="112">
        <f t="shared" si="2"/>
        <v>0</v>
      </c>
      <c r="G15" s="112">
        <f>G16</f>
        <v>0</v>
      </c>
      <c r="H15" s="146">
        <f t="shared" si="0"/>
        <v>0</v>
      </c>
      <c r="I15" s="106">
        <f>I16</f>
        <v>0</v>
      </c>
      <c r="J15" s="106">
        <f>J16</f>
        <v>0</v>
      </c>
      <c r="K15" s="106">
        <f>K16</f>
        <v>0</v>
      </c>
      <c r="L15" s="106">
        <f t="shared" ref="L15:W15" si="6">L16</f>
        <v>0</v>
      </c>
      <c r="M15" s="106">
        <f>M16</f>
        <v>0</v>
      </c>
      <c r="N15" s="106">
        <f t="shared" si="6"/>
        <v>0</v>
      </c>
      <c r="O15" s="106">
        <f>O16</f>
        <v>0</v>
      </c>
      <c r="P15" s="106">
        <f t="shared" ref="P15:Q15" si="7">P16</f>
        <v>0</v>
      </c>
      <c r="Q15" s="106">
        <f t="shared" si="7"/>
        <v>0</v>
      </c>
      <c r="R15" s="106">
        <f t="shared" si="6"/>
        <v>0</v>
      </c>
      <c r="S15" s="106">
        <f t="shared" si="6"/>
        <v>0</v>
      </c>
      <c r="T15" s="106">
        <f t="shared" si="6"/>
        <v>0</v>
      </c>
      <c r="U15" s="106">
        <f t="shared" si="6"/>
        <v>0</v>
      </c>
      <c r="V15" s="106">
        <f t="shared" si="6"/>
        <v>0</v>
      </c>
      <c r="W15" s="106">
        <f t="shared" si="6"/>
        <v>0</v>
      </c>
      <c r="X15" s="39"/>
    </row>
    <row r="16" spans="1:24" s="41" customFormat="1" hidden="1" outlineLevel="1" x14ac:dyDescent="0.2">
      <c r="A16" s="144"/>
      <c r="B16" s="26" t="s">
        <v>44</v>
      </c>
      <c r="C16" s="118" t="s">
        <v>56</v>
      </c>
      <c r="D16" s="142" t="s">
        <v>55</v>
      </c>
      <c r="E16" s="105">
        <f t="shared" si="1"/>
        <v>0</v>
      </c>
      <c r="F16" s="105">
        <f t="shared" si="2"/>
        <v>0</v>
      </c>
      <c r="G16" s="105"/>
      <c r="H16" s="146">
        <f t="shared" si="0"/>
        <v>0</v>
      </c>
      <c r="I16" s="144"/>
      <c r="J16" s="105"/>
      <c r="K16" s="105"/>
      <c r="L16" s="105"/>
      <c r="M16" s="144"/>
      <c r="N16" s="144"/>
      <c r="O16" s="144"/>
      <c r="P16" s="144"/>
      <c r="Q16" s="114"/>
      <c r="R16" s="114"/>
      <c r="S16" s="42"/>
      <c r="T16" s="42"/>
      <c r="U16" s="42"/>
      <c r="V16" s="42"/>
      <c r="W16" s="144"/>
      <c r="X16" s="39"/>
    </row>
    <row r="17" spans="1:26" s="41" customFormat="1" hidden="1" outlineLevel="1" x14ac:dyDescent="0.2">
      <c r="A17" s="144"/>
      <c r="B17" s="3" t="s">
        <v>57</v>
      </c>
      <c r="C17" s="118" t="s">
        <v>58</v>
      </c>
      <c r="D17" s="142" t="s">
        <v>59</v>
      </c>
      <c r="E17" s="112">
        <f t="shared" si="1"/>
        <v>0</v>
      </c>
      <c r="F17" s="112">
        <f t="shared" si="2"/>
        <v>5433360</v>
      </c>
      <c r="G17" s="112">
        <f>SUM(G18:G20)</f>
        <v>0</v>
      </c>
      <c r="H17" s="112">
        <f t="shared" si="0"/>
        <v>5433360</v>
      </c>
      <c r="I17" s="112">
        <f>SUM(I18:I20)</f>
        <v>0</v>
      </c>
      <c r="J17" s="112">
        <f t="shared" ref="J17:W17" si="8">SUM(J18:J20)</f>
        <v>0</v>
      </c>
      <c r="K17" s="112">
        <f t="shared" si="8"/>
        <v>0</v>
      </c>
      <c r="L17" s="112">
        <f t="shared" si="8"/>
        <v>0</v>
      </c>
      <c r="M17" s="112">
        <f>SUM(M18:M20)</f>
        <v>0</v>
      </c>
      <c r="N17" s="112">
        <f>SUM(N18:N20)</f>
        <v>2100000</v>
      </c>
      <c r="O17" s="112">
        <f>SUM(O18:O20)</f>
        <v>70000</v>
      </c>
      <c r="P17" s="112">
        <f t="shared" ref="P17:Q17" si="9">SUM(P18:P20)</f>
        <v>3156220</v>
      </c>
      <c r="Q17" s="112">
        <f t="shared" si="9"/>
        <v>107140</v>
      </c>
      <c r="R17" s="112">
        <f t="shared" si="8"/>
        <v>0</v>
      </c>
      <c r="S17" s="112">
        <f t="shared" si="8"/>
        <v>0</v>
      </c>
      <c r="T17" s="112">
        <f t="shared" si="8"/>
        <v>0</v>
      </c>
      <c r="U17" s="112">
        <f t="shared" si="8"/>
        <v>0</v>
      </c>
      <c r="V17" s="112">
        <f t="shared" si="8"/>
        <v>0</v>
      </c>
      <c r="W17" s="112">
        <f t="shared" si="8"/>
        <v>0</v>
      </c>
      <c r="X17" s="39"/>
    </row>
    <row r="18" spans="1:26" s="41" customFormat="1" hidden="1" outlineLevel="1" x14ac:dyDescent="0.2">
      <c r="A18" s="144"/>
      <c r="B18" s="6" t="s">
        <v>44</v>
      </c>
      <c r="C18" s="117" t="s">
        <v>60</v>
      </c>
      <c r="D18" s="142" t="s">
        <v>59</v>
      </c>
      <c r="E18" s="105">
        <f>SUM(I18:L18)</f>
        <v>0</v>
      </c>
      <c r="F18" s="105">
        <f t="shared" si="2"/>
        <v>0</v>
      </c>
      <c r="G18" s="105"/>
      <c r="H18" s="146">
        <f>E18+F18+G18</f>
        <v>0</v>
      </c>
      <c r="I18" s="105"/>
      <c r="J18" s="105"/>
      <c r="K18" s="105"/>
      <c r="L18" s="105"/>
      <c r="M18" s="105"/>
      <c r="N18" s="105"/>
      <c r="O18" s="105"/>
      <c r="P18" s="105"/>
      <c r="Q18" s="105"/>
      <c r="R18" s="105"/>
      <c r="S18" s="42"/>
      <c r="T18" s="42"/>
      <c r="U18" s="42"/>
      <c r="V18" s="42"/>
      <c r="W18" s="105"/>
      <c r="X18" s="39"/>
    </row>
    <row r="19" spans="1:26" s="41" customFormat="1" hidden="1" outlineLevel="1" x14ac:dyDescent="0.2">
      <c r="A19" s="144"/>
      <c r="B19" s="6" t="s">
        <v>61</v>
      </c>
      <c r="C19" s="117"/>
      <c r="D19" s="142"/>
      <c r="E19" s="105">
        <f t="shared" si="1"/>
        <v>0</v>
      </c>
      <c r="F19" s="105">
        <f>SUM(M19:W19)</f>
        <v>5433360</v>
      </c>
      <c r="G19" s="105"/>
      <c r="H19" s="146">
        <f t="shared" si="0"/>
        <v>5433360</v>
      </c>
      <c r="I19" s="105"/>
      <c r="J19" s="105"/>
      <c r="K19" s="105"/>
      <c r="L19" s="105"/>
      <c r="M19" s="105"/>
      <c r="N19" s="105">
        <v>2100000</v>
      </c>
      <c r="O19" s="105">
        <f>O27</f>
        <v>70000</v>
      </c>
      <c r="P19" s="105">
        <f t="shared" ref="P19:Q19" si="10">P27</f>
        <v>3156220</v>
      </c>
      <c r="Q19" s="105">
        <f t="shared" si="10"/>
        <v>107140</v>
      </c>
      <c r="R19" s="105"/>
      <c r="S19" s="42"/>
      <c r="T19" s="42"/>
      <c r="U19" s="42"/>
      <c r="V19" s="42"/>
      <c r="W19" s="105"/>
      <c r="X19" s="39"/>
    </row>
    <row r="20" spans="1:26" s="41" customFormat="1" hidden="1" outlineLevel="1" x14ac:dyDescent="0.2">
      <c r="A20" s="144"/>
      <c r="B20" s="27" t="s">
        <v>62</v>
      </c>
      <c r="C20" s="118" t="s">
        <v>63</v>
      </c>
      <c r="D20" s="142" t="s">
        <v>59</v>
      </c>
      <c r="E20" s="105">
        <f t="shared" si="1"/>
        <v>0</v>
      </c>
      <c r="F20" s="105">
        <f>SUM(M20:W20)</f>
        <v>0</v>
      </c>
      <c r="G20" s="105"/>
      <c r="H20" s="146">
        <f t="shared" si="0"/>
        <v>0</v>
      </c>
      <c r="I20" s="105"/>
      <c r="J20" s="105"/>
      <c r="K20" s="105"/>
      <c r="L20" s="105"/>
      <c r="M20" s="105"/>
      <c r="N20" s="105"/>
      <c r="O20" s="105"/>
      <c r="P20" s="105"/>
      <c r="Q20" s="105"/>
      <c r="R20" s="105"/>
      <c r="S20" s="42"/>
      <c r="T20" s="42"/>
      <c r="U20" s="42"/>
      <c r="V20" s="42"/>
      <c r="W20" s="105"/>
      <c r="X20" s="39"/>
    </row>
    <row r="21" spans="1:26" s="41" customFormat="1" hidden="1" outlineLevel="1" x14ac:dyDescent="0.2">
      <c r="A21" s="144"/>
      <c r="B21" s="3" t="s">
        <v>64</v>
      </c>
      <c r="C21" s="118" t="s">
        <v>269</v>
      </c>
      <c r="D21" s="142" t="s">
        <v>65</v>
      </c>
      <c r="E21" s="112">
        <f t="shared" si="1"/>
        <v>0</v>
      </c>
      <c r="F21" s="112">
        <f t="shared" si="2"/>
        <v>0</v>
      </c>
      <c r="G21" s="112">
        <f>G22</f>
        <v>0</v>
      </c>
      <c r="H21" s="146">
        <f t="shared" si="0"/>
        <v>0</v>
      </c>
      <c r="I21" s="106">
        <f>I22</f>
        <v>0</v>
      </c>
      <c r="J21" s="106">
        <f>J22</f>
        <v>0</v>
      </c>
      <c r="K21" s="106">
        <f>K22</f>
        <v>0</v>
      </c>
      <c r="L21" s="106">
        <f t="shared" ref="L21:W21" si="11">L22</f>
        <v>0</v>
      </c>
      <c r="M21" s="106">
        <f>M22</f>
        <v>0</v>
      </c>
      <c r="N21" s="106">
        <f t="shared" si="11"/>
        <v>0</v>
      </c>
      <c r="O21" s="106">
        <f>O22</f>
        <v>0</v>
      </c>
      <c r="P21" s="106">
        <f t="shared" ref="P21:Q21" si="12">P22</f>
        <v>0</v>
      </c>
      <c r="Q21" s="106">
        <f t="shared" si="12"/>
        <v>0</v>
      </c>
      <c r="R21" s="106">
        <f t="shared" si="11"/>
        <v>0</v>
      </c>
      <c r="S21" s="106">
        <f t="shared" si="11"/>
        <v>0</v>
      </c>
      <c r="T21" s="106">
        <f t="shared" si="11"/>
        <v>0</v>
      </c>
      <c r="U21" s="106">
        <f t="shared" si="11"/>
        <v>0</v>
      </c>
      <c r="V21" s="106">
        <f t="shared" si="11"/>
        <v>0</v>
      </c>
      <c r="W21" s="106">
        <f t="shared" si="11"/>
        <v>0</v>
      </c>
      <c r="X21" s="39"/>
    </row>
    <row r="22" spans="1:26" s="41" customFormat="1" hidden="1" outlineLevel="1" x14ac:dyDescent="0.2">
      <c r="A22" s="144"/>
      <c r="B22" s="6" t="s">
        <v>44</v>
      </c>
      <c r="C22" s="117"/>
      <c r="D22" s="142"/>
      <c r="E22" s="105">
        <f t="shared" si="1"/>
        <v>0</v>
      </c>
      <c r="F22" s="105">
        <f t="shared" si="2"/>
        <v>0</v>
      </c>
      <c r="G22" s="105"/>
      <c r="H22" s="146">
        <f t="shared" si="0"/>
        <v>0</v>
      </c>
      <c r="I22" s="105"/>
      <c r="J22" s="105"/>
      <c r="K22" s="105"/>
      <c r="L22" s="105"/>
      <c r="M22" s="105"/>
      <c r="N22" s="105"/>
      <c r="O22" s="105"/>
      <c r="P22" s="105"/>
      <c r="Q22" s="105"/>
      <c r="R22" s="105"/>
      <c r="S22" s="42"/>
      <c r="T22" s="42"/>
      <c r="U22" s="42"/>
      <c r="V22" s="42"/>
      <c r="W22" s="105"/>
      <c r="X22" s="39"/>
    </row>
    <row r="23" spans="1:26" s="41" customFormat="1" hidden="1" outlineLevel="1" x14ac:dyDescent="0.2">
      <c r="A23" s="144"/>
      <c r="B23" s="3" t="s">
        <v>66</v>
      </c>
      <c r="C23" s="118" t="s">
        <v>67</v>
      </c>
      <c r="D23" s="142" t="s">
        <v>327</v>
      </c>
      <c r="E23" s="112">
        <f t="shared" si="1"/>
        <v>57530.76</v>
      </c>
      <c r="F23" s="112">
        <f t="shared" si="2"/>
        <v>0</v>
      </c>
      <c r="G23" s="112">
        <f>G25+G26</f>
        <v>0</v>
      </c>
      <c r="H23" s="146">
        <f t="shared" si="0"/>
        <v>57530.76</v>
      </c>
      <c r="I23" s="106">
        <f>I25+I26</f>
        <v>0</v>
      </c>
      <c r="J23" s="106">
        <f>J25+J26</f>
        <v>0</v>
      </c>
      <c r="K23" s="106">
        <f>K25+K26</f>
        <v>57530.76</v>
      </c>
      <c r="L23" s="106">
        <f t="shared" ref="L23:W23" si="13">L25+L26</f>
        <v>0</v>
      </c>
      <c r="M23" s="106">
        <f>M25+M26</f>
        <v>0</v>
      </c>
      <c r="N23" s="106">
        <f t="shared" si="13"/>
        <v>0</v>
      </c>
      <c r="O23" s="106">
        <f>O25+O26</f>
        <v>0</v>
      </c>
      <c r="P23" s="106">
        <f t="shared" ref="P23:Q23" si="14">P25+P26</f>
        <v>0</v>
      </c>
      <c r="Q23" s="106">
        <f t="shared" si="14"/>
        <v>0</v>
      </c>
      <c r="R23" s="106">
        <f t="shared" si="13"/>
        <v>0</v>
      </c>
      <c r="S23" s="106">
        <f t="shared" si="13"/>
        <v>0</v>
      </c>
      <c r="T23" s="106">
        <f t="shared" si="13"/>
        <v>0</v>
      </c>
      <c r="U23" s="106">
        <f t="shared" si="13"/>
        <v>0</v>
      </c>
      <c r="V23" s="106">
        <f t="shared" si="13"/>
        <v>0</v>
      </c>
      <c r="W23" s="106">
        <f t="shared" si="13"/>
        <v>0</v>
      </c>
      <c r="X23" s="39"/>
    </row>
    <row r="24" spans="1:26" s="41" customFormat="1" hidden="1" outlineLevel="1" x14ac:dyDescent="0.2">
      <c r="A24" s="144"/>
      <c r="B24" s="27" t="s">
        <v>44</v>
      </c>
      <c r="C24" s="118"/>
      <c r="D24" s="142"/>
      <c r="E24" s="105">
        <f t="shared" si="1"/>
        <v>0</v>
      </c>
      <c r="F24" s="105">
        <f t="shared" si="2"/>
        <v>0</v>
      </c>
      <c r="G24" s="105"/>
      <c r="H24" s="146">
        <f t="shared" si="0"/>
        <v>0</v>
      </c>
      <c r="I24" s="144"/>
      <c r="J24" s="105"/>
      <c r="K24" s="105"/>
      <c r="L24" s="105"/>
      <c r="M24" s="144"/>
      <c r="N24" s="144"/>
      <c r="O24" s="144"/>
      <c r="P24" s="144"/>
      <c r="Q24" s="114"/>
      <c r="R24" s="114"/>
      <c r="S24" s="42"/>
      <c r="T24" s="42"/>
      <c r="U24" s="42"/>
      <c r="V24" s="42"/>
      <c r="W24" s="144"/>
      <c r="X24" s="39"/>
    </row>
    <row r="25" spans="1:26" s="41" customFormat="1" ht="15.75" hidden="1" outlineLevel="1" x14ac:dyDescent="0.2">
      <c r="A25" s="144"/>
      <c r="B25" s="25" t="s">
        <v>68</v>
      </c>
      <c r="C25" s="118" t="s">
        <v>69</v>
      </c>
      <c r="D25" s="142" t="s">
        <v>36</v>
      </c>
      <c r="E25" s="105">
        <f t="shared" si="1"/>
        <v>0</v>
      </c>
      <c r="F25" s="105">
        <f t="shared" si="2"/>
        <v>0</v>
      </c>
      <c r="G25" s="105"/>
      <c r="H25" s="146">
        <f t="shared" si="0"/>
        <v>0</v>
      </c>
      <c r="I25" s="144"/>
      <c r="J25" s="105"/>
      <c r="K25" s="105"/>
      <c r="L25" s="105"/>
      <c r="M25" s="144"/>
      <c r="N25" s="144"/>
      <c r="O25" s="144"/>
      <c r="P25" s="144"/>
      <c r="Q25" s="114"/>
      <c r="R25" s="114"/>
      <c r="S25" s="42"/>
      <c r="T25" s="42"/>
      <c r="U25" s="42"/>
      <c r="V25" s="42"/>
      <c r="W25" s="144"/>
      <c r="X25" s="39"/>
    </row>
    <row r="26" spans="1:26" s="41" customFormat="1" ht="26.25" hidden="1" outlineLevel="1" thickBot="1" x14ac:dyDescent="0.25">
      <c r="A26" s="144"/>
      <c r="B26" s="27" t="s">
        <v>70</v>
      </c>
      <c r="C26" s="118" t="s">
        <v>71</v>
      </c>
      <c r="D26" s="142" t="s">
        <v>72</v>
      </c>
      <c r="E26" s="105">
        <f t="shared" si="1"/>
        <v>57530.76</v>
      </c>
      <c r="F26" s="105">
        <f>SUM(M26:W26)</f>
        <v>0</v>
      </c>
      <c r="G26" s="105"/>
      <c r="H26" s="147">
        <f t="shared" si="0"/>
        <v>57530.76</v>
      </c>
      <c r="I26" s="144"/>
      <c r="J26" s="105"/>
      <c r="K26" s="105">
        <v>57530.76</v>
      </c>
      <c r="L26" s="105"/>
      <c r="M26" s="144"/>
      <c r="N26" s="144"/>
      <c r="O26" s="144"/>
      <c r="P26" s="144"/>
      <c r="Q26" s="114"/>
      <c r="R26" s="114"/>
      <c r="S26" s="42"/>
      <c r="T26" s="42"/>
      <c r="U26" s="42"/>
      <c r="V26" s="42"/>
      <c r="W26" s="144"/>
      <c r="X26" s="39"/>
    </row>
    <row r="27" spans="1:26" s="41" customFormat="1" ht="16.5" collapsed="1" thickBot="1" x14ac:dyDescent="0.25">
      <c r="A27" s="165">
        <v>1</v>
      </c>
      <c r="B27" s="130" t="s">
        <v>284</v>
      </c>
      <c r="C27" s="131"/>
      <c r="D27" s="132" t="s">
        <v>36</v>
      </c>
      <c r="E27" s="133">
        <f t="shared" ref="E27:F27" si="15">E28+E35+E40+E46+E47+E48</f>
        <v>127441416.34999999</v>
      </c>
      <c r="F27" s="133">
        <f t="shared" si="15"/>
        <v>5433360</v>
      </c>
      <c r="G27" s="133">
        <f>G28+G35+G40+G46+G47+G48</f>
        <v>610000</v>
      </c>
      <c r="H27" s="149">
        <f>H28+H35+H40+H46+H47+H48</f>
        <v>133484776.34999999</v>
      </c>
      <c r="I27" s="133">
        <f>I28+I35+I40+I46+I47+I48</f>
        <v>4273050</v>
      </c>
      <c r="J27" s="133">
        <f>J28+J35+J40+J46+J47+J48+J39</f>
        <v>1001190</v>
      </c>
      <c r="K27" s="138">
        <f>K28+K35+K40+K46+K47+K48</f>
        <v>120497335.25</v>
      </c>
      <c r="L27" s="133">
        <f t="shared" ref="L27:Q27" si="16">L28+L35+L40+L46+L47+L48</f>
        <v>1669841.1</v>
      </c>
      <c r="M27" s="133">
        <f t="shared" si="16"/>
        <v>0</v>
      </c>
      <c r="N27" s="133">
        <f t="shared" si="16"/>
        <v>2100000</v>
      </c>
      <c r="O27" s="133">
        <f t="shared" si="16"/>
        <v>70000</v>
      </c>
      <c r="P27" s="133">
        <f t="shared" si="16"/>
        <v>3156220</v>
      </c>
      <c r="Q27" s="133">
        <f t="shared" si="16"/>
        <v>107140</v>
      </c>
      <c r="R27" s="133">
        <f t="shared" ref="R27:W27" si="17">R28+R35+R40+R46+R47+R48+R39</f>
        <v>0</v>
      </c>
      <c r="S27" s="133">
        <f t="shared" si="17"/>
        <v>0</v>
      </c>
      <c r="T27" s="133">
        <f t="shared" si="17"/>
        <v>0</v>
      </c>
      <c r="U27" s="133">
        <f t="shared" si="17"/>
        <v>0</v>
      </c>
      <c r="V27" s="133">
        <f t="shared" si="17"/>
        <v>0</v>
      </c>
      <c r="W27" s="133">
        <f t="shared" si="17"/>
        <v>0</v>
      </c>
      <c r="X27" s="39"/>
      <c r="Z27" s="55"/>
    </row>
    <row r="28" spans="1:26" x14ac:dyDescent="0.2">
      <c r="A28" s="166">
        <v>2</v>
      </c>
      <c r="B28" s="164" t="s">
        <v>359</v>
      </c>
      <c r="C28" s="119"/>
      <c r="D28" s="43" t="s">
        <v>36</v>
      </c>
      <c r="E28" s="43">
        <f t="shared" ref="E28:E33" si="18">SUM(I28:L28)</f>
        <v>110445750</v>
      </c>
      <c r="F28" s="43">
        <f>SUM(M28:W28)</f>
        <v>107140</v>
      </c>
      <c r="G28" s="43">
        <f>SUM(G29:G34)</f>
        <v>430002</v>
      </c>
      <c r="H28" s="116">
        <f>SUM(H29:H34)</f>
        <v>110982892</v>
      </c>
      <c r="I28" s="43">
        <f>SUM(I29:I34)</f>
        <v>4273050</v>
      </c>
      <c r="J28" s="43">
        <f t="shared" ref="J28:P28" si="19">SUM(J29:J34)</f>
        <v>1001190</v>
      </c>
      <c r="K28" s="43">
        <f>SUM(K29:K34)</f>
        <v>103920780</v>
      </c>
      <c r="L28" s="43">
        <f t="shared" si="19"/>
        <v>1250730</v>
      </c>
      <c r="M28" s="43">
        <f t="shared" si="19"/>
        <v>0</v>
      </c>
      <c r="N28" s="43">
        <f t="shared" si="19"/>
        <v>0</v>
      </c>
      <c r="O28" s="43">
        <f t="shared" si="19"/>
        <v>0</v>
      </c>
      <c r="P28" s="43">
        <f t="shared" si="19"/>
        <v>0</v>
      </c>
      <c r="Q28" s="43">
        <f t="shared" ref="Q28:W28" si="20">SUM(Q29:Q34)</f>
        <v>107140</v>
      </c>
      <c r="R28" s="43">
        <f t="shared" si="20"/>
        <v>0</v>
      </c>
      <c r="S28" s="43">
        <f t="shared" si="20"/>
        <v>0</v>
      </c>
      <c r="T28" s="43">
        <f t="shared" si="20"/>
        <v>0</v>
      </c>
      <c r="U28" s="43">
        <f t="shared" si="20"/>
        <v>0</v>
      </c>
      <c r="V28" s="43">
        <f t="shared" si="20"/>
        <v>0</v>
      </c>
      <c r="W28" s="43">
        <f t="shared" si="20"/>
        <v>0</v>
      </c>
      <c r="Y28" s="41"/>
      <c r="Z28" s="55"/>
    </row>
    <row r="29" spans="1:26" x14ac:dyDescent="0.2">
      <c r="A29" s="45">
        <v>3</v>
      </c>
      <c r="B29" s="44" t="s">
        <v>285</v>
      </c>
      <c r="C29" s="120">
        <v>111</v>
      </c>
      <c r="D29" s="45">
        <v>211</v>
      </c>
      <c r="E29" s="210">
        <f>SUM(I29:L29)</f>
        <v>84411550</v>
      </c>
      <c r="F29" s="183">
        <f t="shared" ref="F29:F47" si="21">SUM(M29:W29)</f>
        <v>0</v>
      </c>
      <c r="G29" s="259">
        <f>331992+11988</f>
        <v>343980</v>
      </c>
      <c r="H29" s="115">
        <f>SUM(E29:G29)</f>
        <v>84755530</v>
      </c>
      <c r="I29" s="105">
        <f>2982588.9+0.1+1</f>
        <v>2982590</v>
      </c>
      <c r="J29" s="105">
        <v>768960</v>
      </c>
      <c r="K29" s="105">
        <v>79700000</v>
      </c>
      <c r="L29" s="105">
        <v>960000</v>
      </c>
      <c r="M29" s="105"/>
      <c r="N29" s="105"/>
      <c r="O29" s="105"/>
      <c r="P29" s="105"/>
      <c r="Q29" s="105"/>
      <c r="R29" s="105"/>
      <c r="S29" s="56"/>
      <c r="T29" s="58"/>
      <c r="U29" s="57"/>
      <c r="V29" s="38"/>
      <c r="W29" s="105"/>
      <c r="Y29" s="41"/>
    </row>
    <row r="30" spans="1:26" x14ac:dyDescent="0.2">
      <c r="A30" s="45">
        <v>4</v>
      </c>
      <c r="B30" s="44" t="s">
        <v>286</v>
      </c>
      <c r="C30" s="120">
        <v>112</v>
      </c>
      <c r="D30" s="45">
        <v>212</v>
      </c>
      <c r="E30" s="210">
        <f>SUM(I30:L30)</f>
        <v>152190</v>
      </c>
      <c r="F30" s="183">
        <f>SUM(M30:W30)</f>
        <v>107140</v>
      </c>
      <c r="G30" s="259"/>
      <c r="H30" s="115">
        <f>SUM(E30:G30)</f>
        <v>259330</v>
      </c>
      <c r="I30" s="105"/>
      <c r="J30" s="105"/>
      <c r="K30" s="105">
        <v>151380</v>
      </c>
      <c r="L30" s="105">
        <v>810</v>
      </c>
      <c r="M30" s="105"/>
      <c r="N30" s="105"/>
      <c r="O30" s="105"/>
      <c r="P30" s="105"/>
      <c r="Q30" s="105">
        <v>107140</v>
      </c>
      <c r="R30" s="105"/>
      <c r="S30" s="97"/>
      <c r="T30" s="97"/>
      <c r="U30" s="97"/>
      <c r="V30" s="97"/>
      <c r="W30" s="105"/>
      <c r="Y30" s="41"/>
    </row>
    <row r="31" spans="1:26" x14ac:dyDescent="0.2">
      <c r="A31" s="45">
        <v>5</v>
      </c>
      <c r="B31" s="44" t="s">
        <v>287</v>
      </c>
      <c r="C31" s="320">
        <v>119</v>
      </c>
      <c r="D31" s="45">
        <v>213</v>
      </c>
      <c r="E31" s="210">
        <f>SUM(I31:L31)</f>
        <v>25882010</v>
      </c>
      <c r="F31" s="183">
        <f t="shared" si="21"/>
        <v>0</v>
      </c>
      <c r="G31" s="276">
        <v>86022</v>
      </c>
      <c r="H31" s="115">
        <f t="shared" ref="H31:H47" si="22">SUM(E31:G31)</f>
        <v>25968032</v>
      </c>
      <c r="I31" s="105">
        <f>1290461-1</f>
        <v>1290460</v>
      </c>
      <c r="J31" s="105">
        <v>232230</v>
      </c>
      <c r="K31" s="105">
        <v>24069400</v>
      </c>
      <c r="L31" s="105">
        <v>289920</v>
      </c>
      <c r="M31" s="105"/>
      <c r="N31" s="105"/>
      <c r="O31" s="105"/>
      <c r="P31" s="105"/>
      <c r="Q31" s="105"/>
      <c r="R31" s="105"/>
      <c r="S31" s="56"/>
      <c r="T31" s="58"/>
      <c r="U31" s="57"/>
      <c r="V31" s="38"/>
      <c r="W31" s="105"/>
      <c r="Y31" s="41"/>
    </row>
    <row r="32" spans="1:26" x14ac:dyDescent="0.2">
      <c r="A32" s="45">
        <v>6</v>
      </c>
      <c r="B32" s="46" t="s">
        <v>288</v>
      </c>
      <c r="C32" s="321"/>
      <c r="D32" s="47">
        <v>226</v>
      </c>
      <c r="E32" s="210">
        <f t="shared" si="18"/>
        <v>0</v>
      </c>
      <c r="F32" s="183">
        <f t="shared" si="21"/>
        <v>0</v>
      </c>
      <c r="G32" s="212"/>
      <c r="H32" s="115">
        <f t="shared" si="22"/>
        <v>0</v>
      </c>
      <c r="I32" s="105"/>
      <c r="J32" s="105"/>
      <c r="K32" s="105"/>
      <c r="L32" s="105"/>
      <c r="M32" s="105"/>
      <c r="N32" s="105"/>
      <c r="O32" s="105"/>
      <c r="P32" s="105"/>
      <c r="Q32" s="105"/>
      <c r="R32" s="105"/>
      <c r="S32" s="56"/>
      <c r="T32" s="58"/>
      <c r="U32" s="57"/>
      <c r="V32" s="38"/>
      <c r="W32" s="105"/>
      <c r="Y32" s="41"/>
    </row>
    <row r="33" spans="1:24" x14ac:dyDescent="0.2">
      <c r="A33" s="45">
        <v>7</v>
      </c>
      <c r="B33" s="44" t="s">
        <v>289</v>
      </c>
      <c r="C33" s="321"/>
      <c r="D33" s="45">
        <v>266</v>
      </c>
      <c r="E33" s="210">
        <f t="shared" si="18"/>
        <v>0</v>
      </c>
      <c r="F33" s="183">
        <f t="shared" si="21"/>
        <v>0</v>
      </c>
      <c r="G33" s="212"/>
      <c r="H33" s="115">
        <f t="shared" si="22"/>
        <v>0</v>
      </c>
      <c r="I33" s="105"/>
      <c r="J33" s="105"/>
      <c r="K33" s="105"/>
      <c r="L33" s="105"/>
      <c r="M33" s="105"/>
      <c r="N33" s="105"/>
      <c r="O33" s="105"/>
      <c r="P33" s="105"/>
      <c r="Q33" s="105"/>
      <c r="R33" s="105"/>
      <c r="S33" s="56"/>
      <c r="T33" s="58"/>
      <c r="U33" s="57"/>
      <c r="V33" s="38"/>
      <c r="W33" s="105"/>
    </row>
    <row r="34" spans="1:24" x14ac:dyDescent="0.2">
      <c r="A34" s="45">
        <v>8</v>
      </c>
      <c r="B34" s="44" t="s">
        <v>321</v>
      </c>
      <c r="C34" s="322"/>
      <c r="D34" s="45">
        <v>211</v>
      </c>
      <c r="E34" s="210">
        <f t="shared" ref="E34:E47" si="23">SUM(I34:L34)</f>
        <v>0</v>
      </c>
      <c r="F34" s="183">
        <f t="shared" si="21"/>
        <v>0</v>
      </c>
      <c r="G34" s="212"/>
      <c r="H34" s="115">
        <f t="shared" si="22"/>
        <v>0</v>
      </c>
      <c r="I34" s="105"/>
      <c r="J34" s="105"/>
      <c r="K34" s="105"/>
      <c r="L34" s="105"/>
      <c r="M34" s="105"/>
      <c r="N34" s="105"/>
      <c r="O34" s="105"/>
      <c r="P34" s="105"/>
      <c r="Q34" s="105"/>
      <c r="R34" s="105"/>
      <c r="S34" s="56"/>
      <c r="T34" s="58"/>
      <c r="U34" s="57"/>
      <c r="V34" s="38"/>
      <c r="W34" s="105"/>
    </row>
    <row r="35" spans="1:24" s="113" customFormat="1" x14ac:dyDescent="0.2">
      <c r="A35" s="45">
        <v>9</v>
      </c>
      <c r="B35" s="48" t="s">
        <v>290</v>
      </c>
      <c r="C35" s="122"/>
      <c r="D35" s="49" t="s">
        <v>36</v>
      </c>
      <c r="E35" s="210">
        <f>SUM(E36:E39)</f>
        <v>2000000</v>
      </c>
      <c r="F35" s="183">
        <f t="shared" ref="F35:G35" si="24">SUM(F36:F39)</f>
        <v>70000</v>
      </c>
      <c r="G35" s="212">
        <f t="shared" si="24"/>
        <v>0</v>
      </c>
      <c r="H35" s="115">
        <f>SUM(H36:H39)</f>
        <v>2070000</v>
      </c>
      <c r="I35" s="49">
        <f>SUM(I36:I39)</f>
        <v>0</v>
      </c>
      <c r="J35" s="49">
        <f t="shared" ref="J35:W35" si="25">SUM(J36:J38)</f>
        <v>0</v>
      </c>
      <c r="K35" s="49">
        <f>SUM(K36:K39)</f>
        <v>2000000</v>
      </c>
      <c r="L35" s="49">
        <f t="shared" ref="L35:Q35" si="26">SUM(L36:L39)</f>
        <v>0</v>
      </c>
      <c r="M35" s="49">
        <f t="shared" si="26"/>
        <v>0</v>
      </c>
      <c r="N35" s="49">
        <f t="shared" si="26"/>
        <v>0</v>
      </c>
      <c r="O35" s="49">
        <f t="shared" si="26"/>
        <v>70000</v>
      </c>
      <c r="P35" s="49">
        <f t="shared" si="26"/>
        <v>0</v>
      </c>
      <c r="Q35" s="49">
        <f t="shared" si="26"/>
        <v>0</v>
      </c>
      <c r="R35" s="49">
        <f t="shared" si="25"/>
        <v>0</v>
      </c>
      <c r="S35" s="49">
        <f t="shared" si="25"/>
        <v>0</v>
      </c>
      <c r="T35" s="49">
        <f t="shared" si="25"/>
        <v>0</v>
      </c>
      <c r="U35" s="49">
        <f t="shared" si="25"/>
        <v>0</v>
      </c>
      <c r="V35" s="49">
        <f t="shared" si="25"/>
        <v>0</v>
      </c>
      <c r="W35" s="49">
        <f t="shared" si="25"/>
        <v>0</v>
      </c>
      <c r="X35" s="39"/>
    </row>
    <row r="36" spans="1:24" x14ac:dyDescent="0.2">
      <c r="A36" s="45">
        <v>10</v>
      </c>
      <c r="B36" s="44" t="s">
        <v>291</v>
      </c>
      <c r="C36" s="320">
        <v>321</v>
      </c>
      <c r="D36" s="45">
        <v>262</v>
      </c>
      <c r="E36" s="210">
        <f t="shared" si="23"/>
        <v>0</v>
      </c>
      <c r="F36" s="183">
        <f t="shared" si="21"/>
        <v>0</v>
      </c>
      <c r="G36" s="212"/>
      <c r="H36" s="115">
        <f t="shared" si="22"/>
        <v>0</v>
      </c>
      <c r="I36" s="105"/>
      <c r="J36" s="105"/>
      <c r="K36" s="105"/>
      <c r="L36" s="105"/>
      <c r="M36" s="105"/>
      <c r="N36" s="105"/>
      <c r="O36" s="105"/>
      <c r="P36" s="105"/>
      <c r="Q36" s="105"/>
      <c r="R36" s="105"/>
      <c r="S36" s="56"/>
      <c r="T36" s="58"/>
      <c r="U36" s="57"/>
      <c r="V36" s="38"/>
      <c r="W36" s="105"/>
    </row>
    <row r="37" spans="1:24" x14ac:dyDescent="0.2">
      <c r="A37" s="45">
        <v>11</v>
      </c>
      <c r="B37" s="44" t="s">
        <v>289</v>
      </c>
      <c r="C37" s="321"/>
      <c r="D37" s="45">
        <v>266</v>
      </c>
      <c r="E37" s="210">
        <f t="shared" si="23"/>
        <v>0</v>
      </c>
      <c r="F37" s="183">
        <f t="shared" si="21"/>
        <v>0</v>
      </c>
      <c r="G37" s="212"/>
      <c r="H37" s="115">
        <f t="shared" si="22"/>
        <v>0</v>
      </c>
      <c r="I37" s="105"/>
      <c r="J37" s="105"/>
      <c r="K37" s="105"/>
      <c r="L37" s="105"/>
      <c r="M37" s="105"/>
      <c r="N37" s="105"/>
      <c r="O37" s="105"/>
      <c r="P37" s="105"/>
      <c r="Q37" s="105"/>
      <c r="R37" s="105"/>
      <c r="S37" s="56"/>
      <c r="T37" s="58"/>
      <c r="U37" s="57"/>
      <c r="V37" s="38"/>
      <c r="W37" s="105"/>
    </row>
    <row r="38" spans="1:24" x14ac:dyDescent="0.2">
      <c r="A38" s="45">
        <v>12</v>
      </c>
      <c r="B38" s="44" t="s">
        <v>292</v>
      </c>
      <c r="C38" s="321"/>
      <c r="D38" s="45">
        <v>263</v>
      </c>
      <c r="E38" s="210">
        <f t="shared" si="23"/>
        <v>0</v>
      </c>
      <c r="F38" s="183">
        <f t="shared" si="21"/>
        <v>0</v>
      </c>
      <c r="G38" s="212"/>
      <c r="H38" s="115">
        <f t="shared" si="22"/>
        <v>0</v>
      </c>
      <c r="I38" s="105"/>
      <c r="J38" s="105"/>
      <c r="K38" s="105"/>
      <c r="L38" s="105"/>
      <c r="M38" s="105"/>
      <c r="N38" s="105"/>
      <c r="O38" s="105"/>
      <c r="P38" s="105"/>
      <c r="Q38" s="105"/>
      <c r="R38" s="105"/>
      <c r="S38" s="56"/>
      <c r="T38" s="58"/>
      <c r="U38" s="57"/>
      <c r="V38" s="38"/>
      <c r="W38" s="105"/>
    </row>
    <row r="39" spans="1:24" ht="12" customHeight="1" x14ac:dyDescent="0.2">
      <c r="A39" s="45">
        <v>13</v>
      </c>
      <c r="B39" s="44" t="s">
        <v>293</v>
      </c>
      <c r="C39" s="120">
        <v>323</v>
      </c>
      <c r="D39" s="141" t="s">
        <v>591</v>
      </c>
      <c r="E39" s="210">
        <f t="shared" si="23"/>
        <v>2000000</v>
      </c>
      <c r="F39" s="183">
        <f t="shared" si="21"/>
        <v>70000</v>
      </c>
      <c r="G39" s="212"/>
      <c r="H39" s="115">
        <f t="shared" si="22"/>
        <v>2070000</v>
      </c>
      <c r="I39" s="105"/>
      <c r="J39" s="105"/>
      <c r="K39" s="105">
        <v>2000000</v>
      </c>
      <c r="L39" s="105"/>
      <c r="M39" s="105"/>
      <c r="N39" s="105"/>
      <c r="O39" s="105">
        <v>70000</v>
      </c>
      <c r="P39" s="105"/>
      <c r="Q39" s="105"/>
      <c r="R39" s="105"/>
      <c r="S39" s="56"/>
      <c r="T39" s="58"/>
      <c r="U39" s="57"/>
      <c r="V39" s="38"/>
      <c r="W39" s="105"/>
    </row>
    <row r="40" spans="1:24" s="113" customFormat="1" x14ac:dyDescent="0.2">
      <c r="A40" s="45">
        <v>14</v>
      </c>
      <c r="B40" s="48" t="s">
        <v>294</v>
      </c>
      <c r="C40" s="122"/>
      <c r="D40" s="49" t="s">
        <v>36</v>
      </c>
      <c r="E40" s="210">
        <f t="shared" si="23"/>
        <v>646050</v>
      </c>
      <c r="F40" s="183">
        <f t="shared" si="21"/>
        <v>0</v>
      </c>
      <c r="G40" s="43">
        <f>SUM(G41:G45)</f>
        <v>4860</v>
      </c>
      <c r="H40" s="115">
        <f>SUM(E40:G40)</f>
        <v>650910</v>
      </c>
      <c r="I40" s="49">
        <f>SUM(I41:I45)</f>
        <v>0</v>
      </c>
      <c r="J40" s="49">
        <f t="shared" ref="J40:W40" si="27">SUM(J41:J45)</f>
        <v>0</v>
      </c>
      <c r="K40" s="49">
        <f>SUM(K41:K45)</f>
        <v>646050</v>
      </c>
      <c r="L40" s="49">
        <f t="shared" si="27"/>
        <v>0</v>
      </c>
      <c r="M40" s="49">
        <f t="shared" si="27"/>
        <v>0</v>
      </c>
      <c r="N40" s="49">
        <f t="shared" si="27"/>
        <v>0</v>
      </c>
      <c r="O40" s="49">
        <f t="shared" si="27"/>
        <v>0</v>
      </c>
      <c r="P40" s="49">
        <f t="shared" si="27"/>
        <v>0</v>
      </c>
      <c r="Q40" s="49">
        <f t="shared" si="27"/>
        <v>0</v>
      </c>
      <c r="R40" s="49">
        <f t="shared" si="27"/>
        <v>0</v>
      </c>
      <c r="S40" s="49">
        <f t="shared" si="27"/>
        <v>0</v>
      </c>
      <c r="T40" s="49">
        <f t="shared" si="27"/>
        <v>0</v>
      </c>
      <c r="U40" s="49">
        <f t="shared" si="27"/>
        <v>0</v>
      </c>
      <c r="V40" s="49">
        <f t="shared" si="27"/>
        <v>0</v>
      </c>
      <c r="W40" s="49">
        <f t="shared" si="27"/>
        <v>0</v>
      </c>
      <c r="X40" s="39"/>
    </row>
    <row r="41" spans="1:24" x14ac:dyDescent="0.2">
      <c r="A41" s="45">
        <v>15</v>
      </c>
      <c r="B41" s="44" t="s">
        <v>295</v>
      </c>
      <c r="C41" s="320">
        <v>851</v>
      </c>
      <c r="D41" s="45">
        <v>291</v>
      </c>
      <c r="E41" s="210">
        <f t="shared" si="23"/>
        <v>300000</v>
      </c>
      <c r="F41" s="183">
        <f t="shared" si="21"/>
        <v>0</v>
      </c>
      <c r="G41" s="212">
        <v>800</v>
      </c>
      <c r="H41" s="115">
        <f t="shared" si="22"/>
        <v>300800</v>
      </c>
      <c r="I41" s="105"/>
      <c r="J41" s="105"/>
      <c r="K41" s="105">
        <v>300000</v>
      </c>
      <c r="L41" s="105"/>
      <c r="M41" s="105"/>
      <c r="N41" s="105"/>
      <c r="O41" s="105"/>
      <c r="P41" s="105"/>
      <c r="Q41" s="105"/>
      <c r="R41" s="105"/>
      <c r="S41" s="97"/>
      <c r="T41" s="97"/>
      <c r="U41" s="97"/>
      <c r="V41" s="97"/>
      <c r="W41" s="105"/>
    </row>
    <row r="42" spans="1:24" x14ac:dyDescent="0.2">
      <c r="A42" s="45">
        <v>16</v>
      </c>
      <c r="B42" s="44" t="s">
        <v>296</v>
      </c>
      <c r="C42" s="322"/>
      <c r="D42" s="45">
        <v>291</v>
      </c>
      <c r="E42" s="210">
        <f t="shared" si="23"/>
        <v>325050</v>
      </c>
      <c r="F42" s="183">
        <f t="shared" si="21"/>
        <v>0</v>
      </c>
      <c r="G42" s="212">
        <v>4060</v>
      </c>
      <c r="H42" s="115">
        <f t="shared" si="22"/>
        <v>329110</v>
      </c>
      <c r="I42" s="105"/>
      <c r="J42" s="105"/>
      <c r="K42" s="105">
        <v>325050</v>
      </c>
      <c r="L42" s="105"/>
      <c r="M42" s="105"/>
      <c r="N42" s="105"/>
      <c r="O42" s="105"/>
      <c r="P42" s="105"/>
      <c r="Q42" s="105"/>
      <c r="R42" s="105"/>
      <c r="S42" s="56"/>
      <c r="T42" s="58"/>
      <c r="U42" s="57"/>
      <c r="V42" s="38"/>
      <c r="W42" s="105"/>
    </row>
    <row r="43" spans="1:24" x14ac:dyDescent="0.2">
      <c r="A43" s="45">
        <v>17</v>
      </c>
      <c r="B43" s="44" t="s">
        <v>297</v>
      </c>
      <c r="C43" s="120">
        <v>852</v>
      </c>
      <c r="D43" s="45">
        <v>291</v>
      </c>
      <c r="E43" s="210">
        <f t="shared" si="23"/>
        <v>21000</v>
      </c>
      <c r="F43" s="183">
        <f t="shared" si="21"/>
        <v>0</v>
      </c>
      <c r="G43" s="212"/>
      <c r="H43" s="115">
        <f t="shared" si="22"/>
        <v>21000</v>
      </c>
      <c r="I43" s="105"/>
      <c r="J43" s="105"/>
      <c r="K43" s="105">
        <v>21000</v>
      </c>
      <c r="L43" s="105"/>
      <c r="M43" s="105"/>
      <c r="N43" s="105"/>
      <c r="O43" s="105"/>
      <c r="P43" s="105"/>
      <c r="Q43" s="105"/>
      <c r="R43" s="105"/>
      <c r="S43" s="97"/>
      <c r="T43" s="97"/>
      <c r="U43" s="97"/>
      <c r="V43" s="97"/>
      <c r="W43" s="105"/>
    </row>
    <row r="44" spans="1:24" x14ac:dyDescent="0.2">
      <c r="A44" s="45">
        <v>18</v>
      </c>
      <c r="B44" s="44" t="s">
        <v>298</v>
      </c>
      <c r="C44" s="320">
        <v>853</v>
      </c>
      <c r="D44" s="45">
        <v>291</v>
      </c>
      <c r="E44" s="210">
        <f t="shared" si="23"/>
        <v>0</v>
      </c>
      <c r="F44" s="183">
        <f t="shared" si="21"/>
        <v>0</v>
      </c>
      <c r="G44" s="212"/>
      <c r="H44" s="115">
        <f t="shared" si="22"/>
        <v>0</v>
      </c>
      <c r="I44" s="105"/>
      <c r="J44" s="105"/>
      <c r="K44" s="105"/>
      <c r="L44" s="105"/>
      <c r="M44" s="105"/>
      <c r="N44" s="105"/>
      <c r="O44" s="105"/>
      <c r="P44" s="105"/>
      <c r="Q44" s="105"/>
      <c r="R44" s="105"/>
      <c r="S44" s="56"/>
      <c r="T44" s="58"/>
      <c r="U44" s="57"/>
      <c r="V44" s="38"/>
      <c r="W44" s="105"/>
    </row>
    <row r="45" spans="1:24" x14ac:dyDescent="0.2">
      <c r="A45" s="45">
        <v>19</v>
      </c>
      <c r="B45" s="44" t="s">
        <v>361</v>
      </c>
      <c r="C45" s="322"/>
      <c r="D45" s="141" t="s">
        <v>362</v>
      </c>
      <c r="E45" s="210">
        <f t="shared" si="23"/>
        <v>0</v>
      </c>
      <c r="F45" s="183">
        <f t="shared" si="21"/>
        <v>0</v>
      </c>
      <c r="G45" s="212"/>
      <c r="H45" s="115">
        <f t="shared" si="22"/>
        <v>0</v>
      </c>
      <c r="I45" s="105"/>
      <c r="J45" s="105"/>
      <c r="K45" s="105"/>
      <c r="L45" s="105"/>
      <c r="M45" s="105"/>
      <c r="N45" s="105"/>
      <c r="O45" s="105"/>
      <c r="P45" s="105"/>
      <c r="Q45" s="105"/>
      <c r="R45" s="105"/>
      <c r="S45" s="56"/>
      <c r="T45" s="58"/>
      <c r="U45" s="57"/>
      <c r="V45" s="38"/>
      <c r="W45" s="105"/>
    </row>
    <row r="46" spans="1:24" x14ac:dyDescent="0.2">
      <c r="A46" s="45">
        <v>20</v>
      </c>
      <c r="B46" s="48" t="s">
        <v>299</v>
      </c>
      <c r="C46" s="122"/>
      <c r="D46" s="49" t="s">
        <v>36</v>
      </c>
      <c r="E46" s="43">
        <f t="shared" si="23"/>
        <v>0</v>
      </c>
      <c r="F46" s="43">
        <f t="shared" si="21"/>
        <v>0</v>
      </c>
      <c r="G46" s="43"/>
      <c r="H46" s="115">
        <f t="shared" si="22"/>
        <v>0</v>
      </c>
      <c r="I46" s="49"/>
      <c r="J46" s="49"/>
      <c r="K46" s="49"/>
      <c r="L46" s="49"/>
      <c r="M46" s="49"/>
      <c r="N46" s="49"/>
      <c r="O46" s="49"/>
      <c r="P46" s="49"/>
      <c r="Q46" s="49"/>
      <c r="R46" s="49"/>
      <c r="S46" s="50"/>
      <c r="T46" s="50"/>
      <c r="U46" s="50"/>
      <c r="V46" s="50"/>
      <c r="W46" s="49"/>
    </row>
    <row r="47" spans="1:24" ht="13.5" thickBot="1" x14ac:dyDescent="0.25">
      <c r="A47" s="45">
        <v>21</v>
      </c>
      <c r="B47" s="48" t="s">
        <v>300</v>
      </c>
      <c r="C47" s="122"/>
      <c r="D47" s="49" t="s">
        <v>36</v>
      </c>
      <c r="E47" s="43">
        <f t="shared" si="23"/>
        <v>0</v>
      </c>
      <c r="F47" s="43">
        <f t="shared" si="21"/>
        <v>0</v>
      </c>
      <c r="G47" s="43"/>
      <c r="H47" s="115">
        <f t="shared" si="22"/>
        <v>0</v>
      </c>
      <c r="I47" s="49"/>
      <c r="J47" s="49"/>
      <c r="K47" s="49"/>
      <c r="L47" s="49"/>
      <c r="M47" s="49"/>
      <c r="N47" s="49"/>
      <c r="O47" s="49"/>
      <c r="P47" s="49"/>
      <c r="Q47" s="49"/>
      <c r="R47" s="49"/>
      <c r="S47" s="50"/>
      <c r="T47" s="50"/>
      <c r="U47" s="50"/>
      <c r="V47" s="50"/>
      <c r="W47" s="49"/>
    </row>
    <row r="48" spans="1:24" ht="16.5" thickBot="1" x14ac:dyDescent="0.25">
      <c r="A48" s="45">
        <v>22</v>
      </c>
      <c r="B48" s="134" t="s">
        <v>301</v>
      </c>
      <c r="C48" s="135"/>
      <c r="D48" s="136" t="s">
        <v>36</v>
      </c>
      <c r="E48" s="137">
        <f>SUM(E49:E77)</f>
        <v>14349616.35</v>
      </c>
      <c r="F48" s="137">
        <f t="shared" ref="F48:N48" si="28">SUM(F49:F77)</f>
        <v>5256220</v>
      </c>
      <c r="G48" s="137">
        <f>SUM(G49:G77)</f>
        <v>175138</v>
      </c>
      <c r="H48" s="150">
        <f>SUM(H49:H77)</f>
        <v>19780974.350000001</v>
      </c>
      <c r="I48" s="137">
        <f>SUM(I49:I77)</f>
        <v>0</v>
      </c>
      <c r="J48" s="137">
        <f>SUM(J49:J77)</f>
        <v>0</v>
      </c>
      <c r="K48" s="137">
        <f>SUM(K49:K77)</f>
        <v>13930505.25</v>
      </c>
      <c r="L48" s="137">
        <f t="shared" si="28"/>
        <v>419111.1</v>
      </c>
      <c r="M48" s="137">
        <f t="shared" si="28"/>
        <v>0</v>
      </c>
      <c r="N48" s="137">
        <f t="shared" si="28"/>
        <v>2100000</v>
      </c>
      <c r="O48" s="137">
        <f>SUM(O49:O77)</f>
        <v>0</v>
      </c>
      <c r="P48" s="137">
        <f t="shared" ref="P48" si="29">SUM(P49:P77)</f>
        <v>3156220</v>
      </c>
      <c r="Q48" s="137">
        <f>SUM(Q49:Q77)</f>
        <v>0</v>
      </c>
      <c r="R48" s="137">
        <f t="shared" ref="R48:V48" si="30">SUM(R49:R77)</f>
        <v>0</v>
      </c>
      <c r="S48" s="137">
        <f t="shared" si="30"/>
        <v>0</v>
      </c>
      <c r="T48" s="137">
        <f t="shared" si="30"/>
        <v>0</v>
      </c>
      <c r="U48" s="137">
        <f t="shared" si="30"/>
        <v>0</v>
      </c>
      <c r="V48" s="137">
        <f t="shared" si="30"/>
        <v>0</v>
      </c>
      <c r="W48" s="137">
        <f>SUM(W49:W77)</f>
        <v>0</v>
      </c>
    </row>
    <row r="49" spans="1:29" x14ac:dyDescent="0.2">
      <c r="A49" s="45">
        <v>23</v>
      </c>
      <c r="B49" s="153" t="s">
        <v>302</v>
      </c>
      <c r="C49" s="320">
        <v>244</v>
      </c>
      <c r="D49" s="45">
        <v>221</v>
      </c>
      <c r="E49" s="105">
        <f>SUM(I49:L49)</f>
        <v>158820</v>
      </c>
      <c r="F49" s="105">
        <f>SUM(M49:W49)</f>
        <v>0</v>
      </c>
      <c r="G49" s="105"/>
      <c r="H49" s="115">
        <f>SUM(E49:G49)</f>
        <v>158820</v>
      </c>
      <c r="I49" s="105"/>
      <c r="J49" s="105"/>
      <c r="K49" s="105">
        <v>153340</v>
      </c>
      <c r="L49" s="105">
        <v>5480</v>
      </c>
      <c r="M49" s="105"/>
      <c r="N49" s="105"/>
      <c r="O49" s="105"/>
      <c r="P49" s="105"/>
      <c r="Q49" s="105"/>
      <c r="R49" s="105"/>
      <c r="S49" s="56"/>
      <c r="T49" s="58"/>
      <c r="U49" s="57"/>
      <c r="V49" s="96"/>
      <c r="W49" s="105"/>
    </row>
    <row r="50" spans="1:29" x14ac:dyDescent="0.2">
      <c r="A50" s="45">
        <v>24</v>
      </c>
      <c r="B50" s="153" t="s">
        <v>303</v>
      </c>
      <c r="C50" s="321"/>
      <c r="D50" s="45">
        <v>222</v>
      </c>
      <c r="E50" s="105">
        <f t="shared" ref="E50:E76" si="31">SUM(I50:L50)</f>
        <v>0</v>
      </c>
      <c r="F50" s="105">
        <f t="shared" ref="F50:F76" si="32">SUM(M50:W50)</f>
        <v>0</v>
      </c>
      <c r="G50" s="105"/>
      <c r="H50" s="115">
        <f t="shared" ref="H50:H86" si="33">SUM(E50:G50)</f>
        <v>0</v>
      </c>
      <c r="I50" s="105"/>
      <c r="J50" s="105"/>
      <c r="K50" s="105"/>
      <c r="L50" s="105"/>
      <c r="M50" s="105"/>
      <c r="N50" s="105"/>
      <c r="O50" s="105"/>
      <c r="P50" s="105"/>
      <c r="Q50" s="105"/>
      <c r="R50" s="105"/>
      <c r="S50" s="56"/>
      <c r="T50" s="58"/>
      <c r="U50" s="57"/>
      <c r="V50" s="38"/>
      <c r="W50" s="105"/>
      <c r="AC50" s="39" t="s">
        <v>439</v>
      </c>
    </row>
    <row r="51" spans="1:29" x14ac:dyDescent="0.2">
      <c r="A51" s="45">
        <v>25</v>
      </c>
      <c r="B51" s="153" t="s">
        <v>350</v>
      </c>
      <c r="C51" s="321"/>
      <c r="D51" s="45">
        <v>223</v>
      </c>
      <c r="E51" s="105">
        <f t="shared" si="31"/>
        <v>381580</v>
      </c>
      <c r="F51" s="105">
        <f t="shared" si="32"/>
        <v>0</v>
      </c>
      <c r="G51" s="105"/>
      <c r="H51" s="115">
        <f t="shared" si="33"/>
        <v>381580</v>
      </c>
      <c r="I51" s="105"/>
      <c r="J51" s="105"/>
      <c r="K51" s="105">
        <f>727520-345940</f>
        <v>381580</v>
      </c>
      <c r="L51" s="105"/>
      <c r="M51" s="105"/>
      <c r="N51" s="105"/>
      <c r="O51" s="105"/>
      <c r="P51" s="105"/>
      <c r="Q51" s="105"/>
      <c r="R51" s="105"/>
      <c r="S51" s="56"/>
      <c r="T51" s="58"/>
      <c r="U51" s="57"/>
      <c r="V51" s="38"/>
      <c r="W51" s="105"/>
    </row>
    <row r="52" spans="1:29" ht="25.5" x14ac:dyDescent="0.2">
      <c r="A52" s="45">
        <v>26</v>
      </c>
      <c r="B52" s="153" t="s">
        <v>590</v>
      </c>
      <c r="C52" s="321"/>
      <c r="D52" s="45">
        <v>224</v>
      </c>
      <c r="E52" s="105">
        <f t="shared" si="31"/>
        <v>0</v>
      </c>
      <c r="F52" s="105">
        <f t="shared" si="32"/>
        <v>0</v>
      </c>
      <c r="G52" s="105"/>
      <c r="H52" s="115">
        <f t="shared" si="33"/>
        <v>0</v>
      </c>
      <c r="I52" s="105"/>
      <c r="J52" s="105"/>
      <c r="K52" s="105"/>
      <c r="L52" s="105"/>
      <c r="M52" s="105"/>
      <c r="N52" s="105"/>
      <c r="O52" s="105"/>
      <c r="P52" s="105"/>
      <c r="Q52" s="105"/>
      <c r="R52" s="105"/>
      <c r="S52" s="56"/>
      <c r="T52" s="58"/>
      <c r="U52" s="57"/>
      <c r="V52" s="38"/>
      <c r="W52" s="105"/>
    </row>
    <row r="53" spans="1:29" x14ac:dyDescent="0.2">
      <c r="A53" s="45">
        <v>27</v>
      </c>
      <c r="B53" s="153" t="s">
        <v>304</v>
      </c>
      <c r="C53" s="322"/>
      <c r="D53" s="45">
        <v>225</v>
      </c>
      <c r="E53" s="105">
        <f t="shared" si="31"/>
        <v>0</v>
      </c>
      <c r="F53" s="105">
        <f t="shared" si="32"/>
        <v>0</v>
      </c>
      <c r="G53" s="105"/>
      <c r="H53" s="115">
        <f t="shared" si="33"/>
        <v>0</v>
      </c>
      <c r="I53" s="105"/>
      <c r="J53" s="105"/>
      <c r="K53" s="105"/>
      <c r="L53" s="105"/>
      <c r="M53" s="105"/>
      <c r="N53" s="105"/>
      <c r="O53" s="105"/>
      <c r="P53" s="105"/>
      <c r="Q53" s="105"/>
      <c r="R53" s="105"/>
      <c r="S53" s="56"/>
      <c r="T53" s="58"/>
      <c r="U53" s="57"/>
      <c r="V53" s="95"/>
      <c r="W53" s="105"/>
    </row>
    <row r="54" spans="1:29" x14ac:dyDescent="0.2">
      <c r="A54" s="45">
        <v>28</v>
      </c>
      <c r="B54" s="153" t="s">
        <v>305</v>
      </c>
      <c r="C54" s="120">
        <v>243</v>
      </c>
      <c r="D54" s="45">
        <v>225</v>
      </c>
      <c r="E54" s="105">
        <f t="shared" si="31"/>
        <v>0</v>
      </c>
      <c r="F54" s="105">
        <f t="shared" si="32"/>
        <v>2100000</v>
      </c>
      <c r="G54" s="105"/>
      <c r="H54" s="115">
        <f t="shared" si="33"/>
        <v>2100000</v>
      </c>
      <c r="I54" s="105"/>
      <c r="J54" s="105"/>
      <c r="K54" s="105"/>
      <c r="L54" s="105"/>
      <c r="M54" s="105"/>
      <c r="N54" s="105">
        <v>2100000</v>
      </c>
      <c r="O54" s="105"/>
      <c r="P54" s="105"/>
      <c r="Q54" s="105"/>
      <c r="R54" s="105"/>
      <c r="S54" s="56"/>
      <c r="T54" s="58"/>
      <c r="U54" s="57"/>
      <c r="V54" s="95"/>
      <c r="W54" s="105"/>
      <c r="Y54" s="55"/>
    </row>
    <row r="55" spans="1:29" x14ac:dyDescent="0.2">
      <c r="A55" s="45">
        <v>29</v>
      </c>
      <c r="B55" s="153" t="s">
        <v>306</v>
      </c>
      <c r="C55" s="320">
        <v>244</v>
      </c>
      <c r="D55" s="45">
        <v>225</v>
      </c>
      <c r="E55" s="105">
        <f t="shared" si="31"/>
        <v>1367230</v>
      </c>
      <c r="F55" s="105">
        <f t="shared" si="32"/>
        <v>0</v>
      </c>
      <c r="G55" s="105">
        <v>5994</v>
      </c>
      <c r="H55" s="115">
        <f t="shared" si="33"/>
        <v>1373224</v>
      </c>
      <c r="I55" s="105"/>
      <c r="J55" s="105"/>
      <c r="K55" s="105">
        <f>1247230</f>
        <v>1247230</v>
      </c>
      <c r="L55" s="105">
        <v>120000</v>
      </c>
      <c r="M55" s="105"/>
      <c r="N55" s="105"/>
      <c r="O55" s="105"/>
      <c r="P55" s="105"/>
      <c r="Q55" s="105"/>
      <c r="R55" s="105"/>
      <c r="S55" s="56"/>
      <c r="T55" s="58"/>
      <c r="U55" s="57"/>
      <c r="V55" s="95"/>
      <c r="W55" s="105"/>
      <c r="Y55" s="55"/>
    </row>
    <row r="56" spans="1:29" x14ac:dyDescent="0.2">
      <c r="A56" s="45">
        <v>30</v>
      </c>
      <c r="B56" s="153" t="s">
        <v>288</v>
      </c>
      <c r="C56" s="321"/>
      <c r="D56" s="45">
        <v>226</v>
      </c>
      <c r="E56" s="105">
        <f t="shared" si="31"/>
        <v>700000</v>
      </c>
      <c r="F56" s="105">
        <f t="shared" si="32"/>
        <v>0</v>
      </c>
      <c r="G56" s="105"/>
      <c r="H56" s="115">
        <f t="shared" si="33"/>
        <v>700000</v>
      </c>
      <c r="I56" s="105"/>
      <c r="J56" s="105"/>
      <c r="K56" s="105">
        <f>1287330-606830</f>
        <v>680500</v>
      </c>
      <c r="L56" s="105">
        <v>19500</v>
      </c>
      <c r="M56" s="105"/>
      <c r="N56" s="105"/>
      <c r="O56" s="105"/>
      <c r="P56" s="105"/>
      <c r="Q56" s="105"/>
      <c r="R56" s="105"/>
      <c r="S56" s="97"/>
      <c r="T56" s="97"/>
      <c r="U56" s="97"/>
      <c r="V56" s="97"/>
      <c r="W56" s="105"/>
      <c r="Y56" s="55"/>
    </row>
    <row r="57" spans="1:29" x14ac:dyDescent="0.2">
      <c r="A57" s="45">
        <v>31</v>
      </c>
      <c r="B57" s="153" t="s">
        <v>307</v>
      </c>
      <c r="C57" s="321"/>
      <c r="D57" s="45">
        <v>227</v>
      </c>
      <c r="E57" s="105">
        <f t="shared" si="31"/>
        <v>0</v>
      </c>
      <c r="F57" s="105">
        <f t="shared" si="32"/>
        <v>0</v>
      </c>
      <c r="G57" s="105"/>
      <c r="H57" s="115">
        <f t="shared" si="33"/>
        <v>0</v>
      </c>
      <c r="I57" s="105"/>
      <c r="J57" s="105"/>
      <c r="K57" s="105"/>
      <c r="L57" s="105"/>
      <c r="M57" s="105"/>
      <c r="N57" s="105"/>
      <c r="O57" s="105"/>
      <c r="P57" s="105"/>
      <c r="Q57" s="105"/>
      <c r="R57" s="105"/>
      <c r="S57" s="56"/>
      <c r="T57" s="58"/>
      <c r="U57" s="57"/>
      <c r="V57" s="95"/>
      <c r="W57" s="105"/>
      <c r="Y57" s="55"/>
    </row>
    <row r="58" spans="1:29" x14ac:dyDescent="0.2">
      <c r="A58" s="45">
        <v>32</v>
      </c>
      <c r="B58" s="153" t="s">
        <v>308</v>
      </c>
      <c r="C58" s="321"/>
      <c r="D58" s="45">
        <v>228</v>
      </c>
      <c r="E58" s="105">
        <f t="shared" si="31"/>
        <v>0</v>
      </c>
      <c r="F58" s="105">
        <f t="shared" si="32"/>
        <v>0</v>
      </c>
      <c r="G58" s="105"/>
      <c r="H58" s="115">
        <f t="shared" si="33"/>
        <v>0</v>
      </c>
      <c r="I58" s="105"/>
      <c r="J58" s="105"/>
      <c r="K58" s="105"/>
      <c r="L58" s="105"/>
      <c r="M58" s="105"/>
      <c r="N58" s="105"/>
      <c r="O58" s="105"/>
      <c r="P58" s="105"/>
      <c r="Q58" s="105"/>
      <c r="R58" s="105"/>
      <c r="S58" s="56"/>
      <c r="T58" s="58"/>
      <c r="U58" s="57"/>
      <c r="V58" s="95"/>
      <c r="W58" s="105"/>
      <c r="Y58" s="55"/>
    </row>
    <row r="59" spans="1:29" ht="25.5" x14ac:dyDescent="0.2">
      <c r="A59" s="45">
        <v>33</v>
      </c>
      <c r="B59" s="258" t="s">
        <v>353</v>
      </c>
      <c r="C59" s="321"/>
      <c r="D59" s="45">
        <v>229</v>
      </c>
      <c r="E59" s="105">
        <f t="shared" si="31"/>
        <v>0</v>
      </c>
      <c r="F59" s="105">
        <f t="shared" si="32"/>
        <v>0</v>
      </c>
      <c r="G59" s="105"/>
      <c r="H59" s="115">
        <f t="shared" si="33"/>
        <v>0</v>
      </c>
      <c r="I59" s="105"/>
      <c r="J59" s="105"/>
      <c r="K59" s="105"/>
      <c r="L59" s="105"/>
      <c r="M59" s="105"/>
      <c r="N59" s="105"/>
      <c r="O59" s="105"/>
      <c r="P59" s="105"/>
      <c r="Q59" s="105"/>
      <c r="R59" s="105"/>
      <c r="S59" s="97"/>
      <c r="T59" s="97"/>
      <c r="U59" s="97"/>
      <c r="V59" s="97"/>
      <c r="W59" s="105"/>
      <c r="Y59" s="55"/>
    </row>
    <row r="60" spans="1:29" x14ac:dyDescent="0.2">
      <c r="A60" s="45">
        <v>34</v>
      </c>
      <c r="B60" s="153" t="s">
        <v>309</v>
      </c>
      <c r="C60" s="321"/>
      <c r="D60" s="45">
        <v>310</v>
      </c>
      <c r="E60" s="105">
        <f t="shared" si="31"/>
        <v>0</v>
      </c>
      <c r="F60" s="105">
        <f t="shared" si="32"/>
        <v>0</v>
      </c>
      <c r="G60" s="105">
        <v>23500</v>
      </c>
      <c r="H60" s="115">
        <f t="shared" si="33"/>
        <v>23500</v>
      </c>
      <c r="I60" s="105"/>
      <c r="J60" s="105"/>
      <c r="K60" s="105"/>
      <c r="L60" s="105"/>
      <c r="M60" s="105"/>
      <c r="N60" s="105"/>
      <c r="O60" s="105"/>
      <c r="P60" s="105"/>
      <c r="Q60" s="105"/>
      <c r="R60" s="105"/>
      <c r="S60" s="56"/>
      <c r="T60" s="58"/>
      <c r="U60" s="57"/>
      <c r="V60" s="95"/>
      <c r="W60" s="105"/>
      <c r="Y60" s="55"/>
    </row>
    <row r="61" spans="1:29" x14ac:dyDescent="0.2">
      <c r="A61" s="45">
        <v>35</v>
      </c>
      <c r="B61" s="153" t="s">
        <v>310</v>
      </c>
      <c r="C61" s="321"/>
      <c r="D61" s="45">
        <v>341</v>
      </c>
      <c r="E61" s="105">
        <f t="shared" si="31"/>
        <v>50000</v>
      </c>
      <c r="F61" s="105">
        <f t="shared" si="32"/>
        <v>0</v>
      </c>
      <c r="G61" s="105"/>
      <c r="H61" s="115">
        <f t="shared" si="33"/>
        <v>50000</v>
      </c>
      <c r="I61" s="105"/>
      <c r="J61" s="105"/>
      <c r="K61" s="105">
        <v>50000</v>
      </c>
      <c r="L61" s="105"/>
      <c r="M61" s="105"/>
      <c r="N61" s="105"/>
      <c r="O61" s="105"/>
      <c r="P61" s="105"/>
      <c r="Q61" s="105"/>
      <c r="R61" s="105"/>
      <c r="S61" s="56"/>
      <c r="T61" s="58"/>
      <c r="U61" s="57"/>
      <c r="V61" s="95"/>
      <c r="W61" s="105"/>
      <c r="Y61" s="55"/>
    </row>
    <row r="62" spans="1:29" x14ac:dyDescent="0.2">
      <c r="A62" s="45">
        <v>36</v>
      </c>
      <c r="B62" s="153" t="s">
        <v>311</v>
      </c>
      <c r="C62" s="321"/>
      <c r="D62" s="45">
        <v>342</v>
      </c>
      <c r="E62" s="105">
        <f t="shared" si="31"/>
        <v>3500000</v>
      </c>
      <c r="F62" s="105">
        <f t="shared" si="32"/>
        <v>3156220</v>
      </c>
      <c r="G62" s="105">
        <v>44982</v>
      </c>
      <c r="H62" s="115">
        <f>SUM(E62:G62)</f>
        <v>6701202</v>
      </c>
      <c r="I62" s="105"/>
      <c r="J62" s="105"/>
      <c r="K62" s="105">
        <v>3500000</v>
      </c>
      <c r="L62" s="105"/>
      <c r="M62" s="105"/>
      <c r="N62" s="105"/>
      <c r="O62" s="105"/>
      <c r="P62" s="105">
        <v>3156220</v>
      </c>
      <c r="Q62" s="105"/>
      <c r="R62" s="105"/>
      <c r="S62" s="56"/>
      <c r="T62" s="58"/>
      <c r="U62" s="57"/>
      <c r="V62" s="95"/>
      <c r="W62" s="105"/>
    </row>
    <row r="63" spans="1:29" x14ac:dyDescent="0.2">
      <c r="A63" s="45">
        <v>37</v>
      </c>
      <c r="B63" s="153" t="s">
        <v>312</v>
      </c>
      <c r="C63" s="321"/>
      <c r="D63" s="45">
        <v>343</v>
      </c>
      <c r="E63" s="105">
        <f t="shared" si="31"/>
        <v>200000</v>
      </c>
      <c r="F63" s="105">
        <f t="shared" si="32"/>
        <v>0</v>
      </c>
      <c r="G63" s="105">
        <f>46500-5600</f>
        <v>40900</v>
      </c>
      <c r="H63" s="115">
        <f t="shared" si="33"/>
        <v>240900</v>
      </c>
      <c r="I63" s="105"/>
      <c r="J63" s="105"/>
      <c r="K63" s="105">
        <v>200000</v>
      </c>
      <c r="L63" s="105"/>
      <c r="M63" s="105"/>
      <c r="N63" s="105"/>
      <c r="O63" s="105"/>
      <c r="P63" s="105"/>
      <c r="Q63" s="105"/>
      <c r="R63" s="105"/>
      <c r="S63" s="56"/>
      <c r="T63" s="58"/>
      <c r="U63" s="57"/>
      <c r="V63" s="95"/>
      <c r="W63" s="105"/>
    </row>
    <row r="64" spans="1:29" x14ac:dyDescent="0.2">
      <c r="A64" s="45">
        <v>38</v>
      </c>
      <c r="B64" s="153" t="s">
        <v>313</v>
      </c>
      <c r="C64" s="321"/>
      <c r="D64" s="45">
        <v>344</v>
      </c>
      <c r="E64" s="105">
        <f t="shared" si="31"/>
        <v>2616670</v>
      </c>
      <c r="F64" s="105">
        <f t="shared" si="32"/>
        <v>0</v>
      </c>
      <c r="G64" s="105"/>
      <c r="H64" s="115">
        <f t="shared" si="33"/>
        <v>2616670</v>
      </c>
      <c r="I64" s="105"/>
      <c r="J64" s="105"/>
      <c r="K64" s="105">
        <v>2366670</v>
      </c>
      <c r="L64" s="105">
        <v>250000</v>
      </c>
      <c r="M64" s="105"/>
      <c r="N64" s="105"/>
      <c r="O64" s="105"/>
      <c r="P64" s="105"/>
      <c r="Q64" s="105"/>
      <c r="R64" s="105"/>
      <c r="S64" s="56"/>
      <c r="T64" s="58"/>
      <c r="U64" s="57"/>
      <c r="V64" s="95"/>
      <c r="W64" s="105"/>
    </row>
    <row r="65" spans="1:23" x14ac:dyDescent="0.2">
      <c r="A65" s="45">
        <v>39</v>
      </c>
      <c r="B65" s="153" t="s">
        <v>314</v>
      </c>
      <c r="C65" s="321"/>
      <c r="D65" s="45">
        <v>345</v>
      </c>
      <c r="E65" s="105">
        <f t="shared" si="31"/>
        <v>50000</v>
      </c>
      <c r="F65" s="105">
        <f t="shared" si="32"/>
        <v>0</v>
      </c>
      <c r="G65" s="105"/>
      <c r="H65" s="115">
        <f t="shared" si="33"/>
        <v>50000</v>
      </c>
      <c r="I65" s="105"/>
      <c r="J65" s="105"/>
      <c r="K65" s="105">
        <v>50000</v>
      </c>
      <c r="L65" s="105"/>
      <c r="M65" s="105"/>
      <c r="N65" s="105"/>
      <c r="O65" s="105"/>
      <c r="P65" s="105"/>
      <c r="Q65" s="105"/>
      <c r="R65" s="105"/>
      <c r="S65" s="56"/>
      <c r="T65" s="58"/>
      <c r="U65" s="57"/>
      <c r="V65" s="95"/>
      <c r="W65" s="105"/>
    </row>
    <row r="66" spans="1:23" x14ac:dyDescent="0.2">
      <c r="A66" s="45">
        <v>40</v>
      </c>
      <c r="B66" s="153" t="s">
        <v>315</v>
      </c>
      <c r="C66" s="321"/>
      <c r="D66" s="45">
        <v>346</v>
      </c>
      <c r="E66" s="105">
        <f t="shared" si="31"/>
        <v>0</v>
      </c>
      <c r="F66" s="105">
        <f t="shared" si="32"/>
        <v>0</v>
      </c>
      <c r="G66" s="105">
        <f>5600+13716</f>
        <v>19316</v>
      </c>
      <c r="H66" s="115">
        <f>SUM(E66:G66)</f>
        <v>19316</v>
      </c>
      <c r="I66" s="105"/>
      <c r="J66" s="105"/>
      <c r="K66" s="262"/>
      <c r="L66" s="262"/>
      <c r="M66" s="105"/>
      <c r="N66" s="105"/>
      <c r="O66" s="105"/>
      <c r="P66" s="105"/>
      <c r="Q66" s="105"/>
      <c r="R66" s="105"/>
      <c r="S66" s="97"/>
      <c r="T66" s="97"/>
      <c r="U66" s="97"/>
      <c r="V66" s="97"/>
      <c r="W66" s="105"/>
    </row>
    <row r="67" spans="1:23" x14ac:dyDescent="0.2">
      <c r="A67" s="45">
        <v>41</v>
      </c>
      <c r="B67" s="153" t="s">
        <v>316</v>
      </c>
      <c r="C67" s="321"/>
      <c r="D67" s="45">
        <v>349</v>
      </c>
      <c r="E67" s="105">
        <f t="shared" si="31"/>
        <v>1086.3500000000058</v>
      </c>
      <c r="F67" s="105">
        <f t="shared" si="32"/>
        <v>0</v>
      </c>
      <c r="G67" s="105"/>
      <c r="H67" s="115">
        <f t="shared" si="33"/>
        <v>1086.3500000000058</v>
      </c>
      <c r="I67" s="105"/>
      <c r="J67" s="105"/>
      <c r="K67" s="262">
        <v>1015.25</v>
      </c>
      <c r="L67" s="262">
        <v>71.100000000005821</v>
      </c>
      <c r="M67" s="105"/>
      <c r="N67" s="105"/>
      <c r="O67" s="105"/>
      <c r="P67" s="105"/>
      <c r="Q67" s="105"/>
      <c r="R67" s="105"/>
      <c r="S67" s="56"/>
      <c r="T67" s="58"/>
      <c r="U67" s="57"/>
      <c r="V67" s="38"/>
      <c r="W67" s="105"/>
    </row>
    <row r="68" spans="1:23" x14ac:dyDescent="0.2">
      <c r="A68" s="45">
        <v>42</v>
      </c>
      <c r="B68" s="44" t="s">
        <v>360</v>
      </c>
      <c r="C68" s="321"/>
      <c r="D68" s="45" t="s">
        <v>271</v>
      </c>
      <c r="E68" s="105">
        <f t="shared" si="31"/>
        <v>0</v>
      </c>
      <c r="F68" s="105">
        <f t="shared" si="32"/>
        <v>0</v>
      </c>
      <c r="G68" s="105"/>
      <c r="H68" s="115">
        <f>SUM(E68:G68)</f>
        <v>0</v>
      </c>
      <c r="I68" s="105"/>
      <c r="J68" s="105"/>
      <c r="K68" s="105"/>
      <c r="L68" s="105"/>
      <c r="M68" s="105"/>
      <c r="N68" s="105"/>
      <c r="O68" s="105"/>
      <c r="P68" s="105"/>
      <c r="Q68" s="105"/>
      <c r="R68" s="105"/>
      <c r="S68" s="56"/>
      <c r="T68" s="58"/>
      <c r="U68" s="57"/>
      <c r="V68" s="38"/>
      <c r="W68" s="105"/>
    </row>
    <row r="69" spans="1:23" ht="13.5" customHeight="1" x14ac:dyDescent="0.2">
      <c r="A69" s="45">
        <v>43</v>
      </c>
      <c r="B69" s="44" t="s">
        <v>355</v>
      </c>
      <c r="C69" s="322"/>
      <c r="D69" s="45">
        <v>223</v>
      </c>
      <c r="E69" s="105">
        <f t="shared" si="31"/>
        <v>2370000</v>
      </c>
      <c r="F69" s="105">
        <f t="shared" si="32"/>
        <v>0</v>
      </c>
      <c r="G69" s="105">
        <v>24300</v>
      </c>
      <c r="H69" s="115">
        <f>SUM(E69:G69)</f>
        <v>2394300</v>
      </c>
      <c r="I69" s="105"/>
      <c r="J69" s="105"/>
      <c r="K69" s="105">
        <f>2000000+345940</f>
        <v>2345940</v>
      </c>
      <c r="L69" s="105">
        <v>24060</v>
      </c>
      <c r="M69" s="105"/>
      <c r="N69" s="105"/>
      <c r="O69" s="105"/>
      <c r="P69" s="105"/>
      <c r="Q69" s="105"/>
      <c r="R69" s="105"/>
      <c r="S69" s="97"/>
      <c r="T69" s="97"/>
      <c r="U69" s="97"/>
      <c r="V69" s="97"/>
      <c r="W69" s="105"/>
    </row>
    <row r="70" spans="1:23" x14ac:dyDescent="0.2">
      <c r="A70" s="45">
        <v>44</v>
      </c>
      <c r="B70" s="44" t="s">
        <v>305</v>
      </c>
      <c r="C70" s="120">
        <v>243</v>
      </c>
      <c r="D70" s="45">
        <v>226</v>
      </c>
      <c r="E70" s="105">
        <f t="shared" si="31"/>
        <v>0</v>
      </c>
      <c r="F70" s="105">
        <f t="shared" si="32"/>
        <v>0</v>
      </c>
      <c r="G70" s="105"/>
      <c r="H70" s="115">
        <f t="shared" ref="H70:H77" si="34">SUM(E70:G70)</f>
        <v>0</v>
      </c>
      <c r="I70" s="105"/>
      <c r="J70" s="105"/>
      <c r="K70" s="105"/>
      <c r="L70" s="105"/>
      <c r="M70" s="105"/>
      <c r="N70" s="105"/>
      <c r="O70" s="105"/>
      <c r="P70" s="105"/>
      <c r="Q70" s="105"/>
      <c r="R70" s="105"/>
      <c r="S70" s="97"/>
      <c r="T70" s="97"/>
      <c r="U70" s="97"/>
      <c r="V70" s="97"/>
      <c r="W70" s="105"/>
    </row>
    <row r="71" spans="1:23" x14ac:dyDescent="0.2">
      <c r="A71" s="45">
        <v>45</v>
      </c>
      <c r="B71" s="44" t="s">
        <v>356</v>
      </c>
      <c r="C71" s="336">
        <v>244</v>
      </c>
      <c r="D71" s="45">
        <v>226</v>
      </c>
      <c r="E71" s="105">
        <f t="shared" si="31"/>
        <v>2347400</v>
      </c>
      <c r="F71" s="105">
        <f t="shared" si="32"/>
        <v>0</v>
      </c>
      <c r="G71" s="105">
        <v>16146</v>
      </c>
      <c r="H71" s="115">
        <f t="shared" si="34"/>
        <v>2363546</v>
      </c>
      <c r="I71" s="105"/>
      <c r="J71" s="105"/>
      <c r="K71" s="105">
        <v>2347400</v>
      </c>
      <c r="L71" s="105"/>
      <c r="M71" s="105"/>
      <c r="N71" s="105"/>
      <c r="O71" s="105"/>
      <c r="P71" s="105"/>
      <c r="Q71" s="105"/>
      <c r="R71" s="105"/>
      <c r="S71" s="97"/>
      <c r="T71" s="97"/>
      <c r="U71" s="97"/>
      <c r="V71" s="97"/>
      <c r="W71" s="105"/>
    </row>
    <row r="72" spans="1:23" x14ac:dyDescent="0.2">
      <c r="A72" s="45">
        <v>46</v>
      </c>
      <c r="B72" s="44" t="s">
        <v>357</v>
      </c>
      <c r="C72" s="336"/>
      <c r="D72" s="45">
        <v>226</v>
      </c>
      <c r="E72" s="105">
        <f t="shared" si="31"/>
        <v>606830</v>
      </c>
      <c r="F72" s="105">
        <f t="shared" si="32"/>
        <v>0</v>
      </c>
      <c r="G72" s="105"/>
      <c r="H72" s="115">
        <f t="shared" si="34"/>
        <v>606830</v>
      </c>
      <c r="I72" s="105"/>
      <c r="J72" s="105"/>
      <c r="K72" s="105">
        <v>606830</v>
      </c>
      <c r="L72" s="105"/>
      <c r="M72" s="105"/>
      <c r="N72" s="105"/>
      <c r="O72" s="105"/>
      <c r="P72" s="105"/>
      <c r="Q72" s="105"/>
      <c r="R72" s="105"/>
      <c r="S72" s="97"/>
      <c r="T72" s="97"/>
      <c r="U72" s="97"/>
      <c r="V72" s="97"/>
      <c r="W72" s="105"/>
    </row>
    <row r="73" spans="1:23" ht="12" customHeight="1" x14ac:dyDescent="0.2">
      <c r="A73" s="45">
        <v>47</v>
      </c>
      <c r="B73" s="44" t="s">
        <v>576</v>
      </c>
      <c r="C73" s="336"/>
      <c r="D73" s="45">
        <v>226</v>
      </c>
      <c r="E73" s="105">
        <f t="shared" si="31"/>
        <v>0</v>
      </c>
      <c r="F73" s="105">
        <f t="shared" si="32"/>
        <v>0</v>
      </c>
      <c r="G73" s="105"/>
      <c r="H73" s="115">
        <f t="shared" si="34"/>
        <v>0</v>
      </c>
      <c r="I73" s="105"/>
      <c r="J73" s="105"/>
      <c r="K73" s="105"/>
      <c r="L73" s="105"/>
      <c r="M73" s="105"/>
      <c r="N73" s="105"/>
      <c r="O73" s="105"/>
      <c r="P73" s="105"/>
      <c r="Q73" s="105"/>
      <c r="R73" s="105"/>
      <c r="S73" s="97"/>
      <c r="T73" s="97"/>
      <c r="U73" s="97"/>
      <c r="V73" s="97"/>
      <c r="W73" s="105"/>
    </row>
    <row r="74" spans="1:23" ht="12" customHeight="1" x14ac:dyDescent="0.2">
      <c r="A74" s="45">
        <v>48</v>
      </c>
      <c r="B74" s="44" t="s">
        <v>575</v>
      </c>
      <c r="C74" s="336"/>
      <c r="D74" s="45">
        <v>223</v>
      </c>
      <c r="E74" s="105">
        <f t="shared" si="31"/>
        <v>0</v>
      </c>
      <c r="F74" s="105">
        <f t="shared" si="32"/>
        <v>0</v>
      </c>
      <c r="G74" s="105"/>
      <c r="H74" s="115">
        <f t="shared" si="34"/>
        <v>0</v>
      </c>
      <c r="I74" s="105"/>
      <c r="J74" s="105"/>
      <c r="K74" s="105"/>
      <c r="L74" s="105"/>
      <c r="M74" s="105"/>
      <c r="N74" s="105"/>
      <c r="O74" s="105"/>
      <c r="P74" s="105"/>
      <c r="Q74" s="105"/>
      <c r="R74" s="105"/>
      <c r="S74" s="97"/>
      <c r="T74" s="97"/>
      <c r="U74" s="97"/>
      <c r="V74" s="97"/>
      <c r="W74" s="105"/>
    </row>
    <row r="75" spans="1:23" ht="12" hidden="1" customHeight="1" x14ac:dyDescent="0.2">
      <c r="A75" s="45">
        <v>49</v>
      </c>
      <c r="B75" s="44"/>
      <c r="C75" s="336"/>
      <c r="D75" s="45"/>
      <c r="E75" s="105">
        <f t="shared" si="31"/>
        <v>0</v>
      </c>
      <c r="F75" s="105">
        <f t="shared" si="32"/>
        <v>0</v>
      </c>
      <c r="G75" s="105"/>
      <c r="H75" s="115">
        <f t="shared" si="34"/>
        <v>0</v>
      </c>
      <c r="I75" s="105"/>
      <c r="J75" s="105"/>
      <c r="K75" s="105"/>
      <c r="L75" s="105"/>
      <c r="M75" s="105"/>
      <c r="N75" s="105"/>
      <c r="O75" s="105"/>
      <c r="P75" s="105"/>
      <c r="Q75" s="105"/>
      <c r="R75" s="105"/>
      <c r="S75" s="97"/>
      <c r="T75" s="97"/>
      <c r="U75" s="97"/>
      <c r="V75" s="97"/>
      <c r="W75" s="105"/>
    </row>
    <row r="76" spans="1:23" ht="12" hidden="1" customHeight="1" x14ac:dyDescent="0.2">
      <c r="A76" s="45">
        <v>50</v>
      </c>
      <c r="B76" s="44"/>
      <c r="C76" s="336"/>
      <c r="D76" s="45"/>
      <c r="E76" s="105">
        <f t="shared" si="31"/>
        <v>0</v>
      </c>
      <c r="F76" s="105">
        <f t="shared" si="32"/>
        <v>0</v>
      </c>
      <c r="G76" s="105"/>
      <c r="H76" s="115">
        <f t="shared" si="34"/>
        <v>0</v>
      </c>
      <c r="I76" s="105"/>
      <c r="J76" s="105"/>
      <c r="K76" s="105"/>
      <c r="L76" s="105"/>
      <c r="M76" s="105"/>
      <c r="N76" s="105"/>
      <c r="O76" s="105"/>
      <c r="P76" s="105"/>
      <c r="Q76" s="105"/>
      <c r="R76" s="105"/>
      <c r="S76" s="97"/>
      <c r="T76" s="97"/>
      <c r="U76" s="97"/>
      <c r="V76" s="97"/>
      <c r="W76" s="105"/>
    </row>
    <row r="77" spans="1:23" x14ac:dyDescent="0.2">
      <c r="A77" s="45">
        <v>51</v>
      </c>
      <c r="B77" s="44" t="s">
        <v>354</v>
      </c>
      <c r="C77" s="336"/>
      <c r="D77" s="45" t="s">
        <v>36</v>
      </c>
      <c r="E77" s="105">
        <f>SUM(I77:L77)</f>
        <v>0</v>
      </c>
      <c r="F77" s="105">
        <f>SUM(M77:W77)</f>
        <v>0</v>
      </c>
      <c r="G77" s="105"/>
      <c r="H77" s="115">
        <f t="shared" si="34"/>
        <v>0</v>
      </c>
      <c r="I77" s="105"/>
      <c r="J77" s="105"/>
      <c r="K77" s="105"/>
      <c r="L77" s="105"/>
      <c r="M77" s="105"/>
      <c r="N77" s="105"/>
      <c r="O77" s="105"/>
      <c r="P77" s="105"/>
      <c r="Q77" s="105"/>
      <c r="R77" s="105"/>
      <c r="S77" s="97"/>
      <c r="T77" s="97"/>
      <c r="U77" s="97"/>
      <c r="V77" s="97"/>
      <c r="W77" s="105"/>
    </row>
    <row r="78" spans="1:23" hidden="1" outlineLevel="1" x14ac:dyDescent="0.2">
      <c r="A78" s="167">
        <v>44</v>
      </c>
      <c r="B78" s="155" t="s">
        <v>347</v>
      </c>
      <c r="C78" s="156" t="s">
        <v>333</v>
      </c>
      <c r="D78" s="156"/>
      <c r="E78" s="157">
        <f t="shared" ref="E78:E85" si="35">SUM(I78:L78)</f>
        <v>0</v>
      </c>
      <c r="F78" s="157">
        <f>SUM(M78:W78)</f>
        <v>0</v>
      </c>
      <c r="G78" s="157"/>
      <c r="H78" s="115">
        <f t="shared" si="33"/>
        <v>0</v>
      </c>
      <c r="I78" s="157"/>
      <c r="J78" s="157"/>
      <c r="K78" s="157"/>
      <c r="L78" s="157"/>
      <c r="M78" s="157"/>
      <c r="N78" s="157"/>
      <c r="O78" s="157"/>
      <c r="P78" s="157"/>
      <c r="Q78" s="157"/>
      <c r="R78" s="157"/>
      <c r="S78" s="97"/>
      <c r="T78" s="97"/>
      <c r="U78" s="97"/>
      <c r="V78" s="97"/>
      <c r="W78" s="157"/>
    </row>
    <row r="79" spans="1:23" ht="38.25" hidden="1" outlineLevel="1" x14ac:dyDescent="0.2">
      <c r="A79" s="167">
        <v>45</v>
      </c>
      <c r="B79" s="158" t="s">
        <v>168</v>
      </c>
      <c r="C79" s="156" t="s">
        <v>334</v>
      </c>
      <c r="D79" s="156"/>
      <c r="E79" s="157">
        <f t="shared" si="35"/>
        <v>0</v>
      </c>
      <c r="F79" s="157">
        <f t="shared" ref="F79:F85" si="36">SUM(M79:W79)</f>
        <v>0</v>
      </c>
      <c r="G79" s="157"/>
      <c r="H79" s="115">
        <f t="shared" si="33"/>
        <v>0</v>
      </c>
      <c r="I79" s="157"/>
      <c r="J79" s="157"/>
      <c r="K79" s="157"/>
      <c r="L79" s="157"/>
      <c r="M79" s="157"/>
      <c r="N79" s="157"/>
      <c r="O79" s="157"/>
      <c r="P79" s="157"/>
      <c r="Q79" s="157"/>
      <c r="R79" s="157"/>
      <c r="S79" s="97"/>
      <c r="T79" s="97"/>
      <c r="U79" s="97"/>
      <c r="V79" s="97"/>
      <c r="W79" s="157"/>
    </row>
    <row r="80" spans="1:23" ht="25.5" hidden="1" outlineLevel="1" x14ac:dyDescent="0.2">
      <c r="A80" s="167">
        <v>46</v>
      </c>
      <c r="B80" s="158" t="s">
        <v>170</v>
      </c>
      <c r="C80" s="156" t="s">
        <v>335</v>
      </c>
      <c r="D80" s="156"/>
      <c r="E80" s="157">
        <f t="shared" si="35"/>
        <v>0</v>
      </c>
      <c r="F80" s="157">
        <f t="shared" si="36"/>
        <v>0</v>
      </c>
      <c r="G80" s="157"/>
      <c r="H80" s="115">
        <f t="shared" si="33"/>
        <v>0</v>
      </c>
      <c r="I80" s="157"/>
      <c r="J80" s="157"/>
      <c r="K80" s="157"/>
      <c r="L80" s="157"/>
      <c r="M80" s="157"/>
      <c r="N80" s="157"/>
      <c r="O80" s="157"/>
      <c r="P80" s="157"/>
      <c r="Q80" s="157"/>
      <c r="R80" s="157"/>
      <c r="S80" s="97"/>
      <c r="T80" s="97"/>
      <c r="U80" s="97"/>
      <c r="V80" s="97"/>
      <c r="W80" s="157"/>
    </row>
    <row r="81" spans="1:23" ht="15.75" hidden="1" outlineLevel="1" x14ac:dyDescent="0.2">
      <c r="A81" s="167"/>
      <c r="B81" s="159" t="s">
        <v>172</v>
      </c>
      <c r="C81" s="160" t="s">
        <v>173</v>
      </c>
      <c r="D81" s="160"/>
      <c r="E81" s="157">
        <f t="shared" si="35"/>
        <v>0</v>
      </c>
      <c r="F81" s="157">
        <f t="shared" si="36"/>
        <v>0</v>
      </c>
      <c r="G81" s="157"/>
      <c r="H81" s="115">
        <f t="shared" si="33"/>
        <v>0</v>
      </c>
      <c r="I81" s="157"/>
      <c r="J81" s="157"/>
      <c r="K81" s="157"/>
      <c r="L81" s="157"/>
      <c r="M81" s="157"/>
      <c r="N81" s="157"/>
      <c r="O81" s="157"/>
      <c r="P81" s="157"/>
      <c r="Q81" s="157"/>
      <c r="R81" s="157"/>
      <c r="S81" s="97"/>
      <c r="T81" s="97"/>
      <c r="U81" s="97"/>
      <c r="V81" s="97"/>
      <c r="W81" s="157"/>
    </row>
    <row r="82" spans="1:23" ht="28.5" hidden="1" outlineLevel="1" x14ac:dyDescent="0.2">
      <c r="A82" s="167"/>
      <c r="B82" s="155" t="s">
        <v>175</v>
      </c>
      <c r="C82" s="156" t="s">
        <v>176</v>
      </c>
      <c r="D82" s="156"/>
      <c r="E82" s="157">
        <f t="shared" si="35"/>
        <v>0</v>
      </c>
      <c r="F82" s="157">
        <f t="shared" si="36"/>
        <v>0</v>
      </c>
      <c r="G82" s="157"/>
      <c r="H82" s="115">
        <f t="shared" si="33"/>
        <v>0</v>
      </c>
      <c r="I82" s="157"/>
      <c r="J82" s="157"/>
      <c r="K82" s="157"/>
      <c r="L82" s="157"/>
      <c r="M82" s="157"/>
      <c r="N82" s="157"/>
      <c r="O82" s="157"/>
      <c r="P82" s="157"/>
      <c r="Q82" s="157"/>
      <c r="R82" s="157"/>
      <c r="S82" s="97"/>
      <c r="T82" s="97"/>
      <c r="U82" s="97"/>
      <c r="V82" s="97"/>
      <c r="W82" s="157"/>
    </row>
    <row r="83" spans="1:23" ht="15.75" hidden="1" outlineLevel="1" x14ac:dyDescent="0.2">
      <c r="A83" s="167"/>
      <c r="B83" s="155" t="s">
        <v>177</v>
      </c>
      <c r="C83" s="156" t="s">
        <v>178</v>
      </c>
      <c r="D83" s="156"/>
      <c r="E83" s="157">
        <f t="shared" si="35"/>
        <v>0</v>
      </c>
      <c r="F83" s="157">
        <f t="shared" si="36"/>
        <v>0</v>
      </c>
      <c r="G83" s="157"/>
      <c r="H83" s="115">
        <f t="shared" si="33"/>
        <v>0</v>
      </c>
      <c r="I83" s="157"/>
      <c r="J83" s="157"/>
      <c r="K83" s="157"/>
      <c r="L83" s="157"/>
      <c r="M83" s="157"/>
      <c r="N83" s="157"/>
      <c r="O83" s="157"/>
      <c r="P83" s="157"/>
      <c r="Q83" s="157"/>
      <c r="R83" s="157"/>
      <c r="S83" s="97"/>
      <c r="T83" s="97"/>
      <c r="U83" s="97"/>
      <c r="V83" s="97"/>
      <c r="W83" s="157"/>
    </row>
    <row r="84" spans="1:23" ht="15.75" hidden="1" outlineLevel="1" x14ac:dyDescent="0.2">
      <c r="A84" s="167"/>
      <c r="B84" s="155" t="s">
        <v>179</v>
      </c>
      <c r="C84" s="156" t="s">
        <v>180</v>
      </c>
      <c r="D84" s="156"/>
      <c r="E84" s="157">
        <f t="shared" si="35"/>
        <v>0</v>
      </c>
      <c r="F84" s="157">
        <f t="shared" si="36"/>
        <v>0</v>
      </c>
      <c r="G84" s="157"/>
      <c r="H84" s="115">
        <f t="shared" si="33"/>
        <v>0</v>
      </c>
      <c r="I84" s="157"/>
      <c r="J84" s="157"/>
      <c r="K84" s="157"/>
      <c r="L84" s="157"/>
      <c r="M84" s="157"/>
      <c r="N84" s="157"/>
      <c r="O84" s="157"/>
      <c r="P84" s="157"/>
      <c r="Q84" s="157"/>
      <c r="R84" s="157"/>
      <c r="S84" s="97"/>
      <c r="T84" s="97"/>
      <c r="U84" s="97"/>
      <c r="V84" s="97"/>
      <c r="W84" s="157"/>
    </row>
    <row r="85" spans="1:23" hidden="1" outlineLevel="1" x14ac:dyDescent="0.2">
      <c r="A85" s="167"/>
      <c r="B85" s="256" t="s">
        <v>346</v>
      </c>
      <c r="C85" s="160" t="s">
        <v>182</v>
      </c>
      <c r="D85" s="160"/>
      <c r="E85" s="274">
        <f t="shared" si="35"/>
        <v>0</v>
      </c>
      <c r="F85" s="274">
        <f t="shared" si="36"/>
        <v>0</v>
      </c>
      <c r="G85" s="274"/>
      <c r="H85" s="275">
        <f t="shared" si="33"/>
        <v>0</v>
      </c>
      <c r="I85" s="157">
        <f>I86</f>
        <v>0</v>
      </c>
      <c r="J85" s="157">
        <f t="shared" ref="J85:W85" si="37">J86</f>
        <v>0</v>
      </c>
      <c r="K85" s="157">
        <f t="shared" si="37"/>
        <v>0</v>
      </c>
      <c r="L85" s="157">
        <f t="shared" si="37"/>
        <v>0</v>
      </c>
      <c r="M85" s="157">
        <f t="shared" si="37"/>
        <v>0</v>
      </c>
      <c r="N85" s="157">
        <f t="shared" si="37"/>
        <v>0</v>
      </c>
      <c r="O85" s="274">
        <f t="shared" si="37"/>
        <v>0</v>
      </c>
      <c r="P85" s="274">
        <f t="shared" si="37"/>
        <v>0</v>
      </c>
      <c r="Q85" s="274">
        <f t="shared" si="37"/>
        <v>0</v>
      </c>
      <c r="R85" s="161">
        <f t="shared" si="37"/>
        <v>0</v>
      </c>
      <c r="S85" s="161">
        <f t="shared" si="37"/>
        <v>0</v>
      </c>
      <c r="T85" s="161">
        <f t="shared" si="37"/>
        <v>0</v>
      </c>
      <c r="U85" s="161">
        <f t="shared" si="37"/>
        <v>0</v>
      </c>
      <c r="V85" s="161">
        <f t="shared" si="37"/>
        <v>0</v>
      </c>
      <c r="W85" s="161">
        <f t="shared" si="37"/>
        <v>0</v>
      </c>
    </row>
    <row r="86" spans="1:23" ht="25.5" hidden="1" outlineLevel="1" x14ac:dyDescent="0.2">
      <c r="A86" s="167"/>
      <c r="B86" s="155" t="s">
        <v>183</v>
      </c>
      <c r="C86" s="156" t="s">
        <v>184</v>
      </c>
      <c r="D86" s="156" t="s">
        <v>185</v>
      </c>
      <c r="E86" s="157">
        <f t="shared" ref="E86" si="38">SUM(I86:L86)</f>
        <v>0</v>
      </c>
      <c r="F86" s="157">
        <f t="shared" ref="F86" si="39">SUM(M86:W86)</f>
        <v>0</v>
      </c>
      <c r="G86" s="162"/>
      <c r="H86" s="115">
        <f t="shared" si="33"/>
        <v>0</v>
      </c>
      <c r="I86" s="162"/>
      <c r="J86" s="162"/>
      <c r="K86" s="162"/>
      <c r="L86" s="162"/>
      <c r="M86" s="162"/>
      <c r="N86" s="162"/>
      <c r="O86" s="273"/>
      <c r="P86" s="273"/>
      <c r="Q86" s="273"/>
      <c r="R86" s="162"/>
      <c r="S86" s="97"/>
      <c r="T86" s="97"/>
      <c r="U86" s="97"/>
      <c r="V86" s="97"/>
      <c r="W86" s="154"/>
    </row>
    <row r="87" spans="1:23" collapsed="1" x14ac:dyDescent="0.2">
      <c r="B87" s="51"/>
      <c r="C87" s="123"/>
      <c r="D87" s="52"/>
      <c r="E87" s="53"/>
      <c r="F87" s="53"/>
      <c r="G87" s="53"/>
      <c r="H87" s="53"/>
      <c r="I87" s="53"/>
      <c r="J87" s="53"/>
      <c r="K87" s="53"/>
      <c r="L87" s="53"/>
      <c r="M87" s="53"/>
      <c r="N87" s="53"/>
      <c r="O87" s="53"/>
      <c r="P87" s="53"/>
      <c r="Q87" s="53"/>
      <c r="R87" s="53"/>
      <c r="S87" s="53"/>
      <c r="T87" s="53"/>
      <c r="U87" s="53"/>
      <c r="V87" s="53"/>
    </row>
    <row r="88" spans="1:23" x14ac:dyDescent="0.2">
      <c r="G88" s="151"/>
    </row>
    <row r="90" spans="1:23" ht="20.25" x14ac:dyDescent="0.3">
      <c r="B90" s="86" t="s">
        <v>593</v>
      </c>
      <c r="C90" s="89"/>
      <c r="D90" s="143"/>
      <c r="E90" s="143"/>
      <c r="F90" s="143"/>
      <c r="G90" s="317" t="s">
        <v>592</v>
      </c>
      <c r="H90" s="317"/>
    </row>
    <row r="91" spans="1:23" ht="20.25" x14ac:dyDescent="0.3">
      <c r="B91" s="62"/>
      <c r="C91" s="89"/>
      <c r="D91" s="63"/>
      <c r="E91" s="67" t="s">
        <v>2</v>
      </c>
      <c r="F91" s="68"/>
      <c r="G91" s="67" t="s">
        <v>3</v>
      </c>
      <c r="H91" s="67"/>
    </row>
    <row r="92" spans="1:23" ht="20.25" x14ac:dyDescent="0.3">
      <c r="B92" s="62"/>
      <c r="C92" s="89"/>
      <c r="D92" s="63"/>
      <c r="E92" s="63"/>
      <c r="F92" s="64"/>
      <c r="G92" s="63"/>
      <c r="H92" s="63"/>
    </row>
    <row r="93" spans="1:23" ht="20.25" x14ac:dyDescent="0.3">
      <c r="B93" s="62" t="s">
        <v>266</v>
      </c>
      <c r="C93" s="89"/>
      <c r="D93" s="323" t="s">
        <v>597</v>
      </c>
      <c r="E93" s="323"/>
      <c r="F93" s="323"/>
      <c r="G93" s="143" t="s">
        <v>606</v>
      </c>
      <c r="H93" s="143"/>
    </row>
    <row r="94" spans="1:23" ht="20.25" x14ac:dyDescent="0.3">
      <c r="B94" s="65"/>
      <c r="C94" s="89"/>
      <c r="D94" s="67"/>
      <c r="E94" s="67" t="s">
        <v>267</v>
      </c>
      <c r="F94" s="68"/>
      <c r="G94" s="67" t="s">
        <v>268</v>
      </c>
      <c r="H94" s="63"/>
    </row>
    <row r="95" spans="1:23" ht="18.75" x14ac:dyDescent="0.3">
      <c r="B95" s="263" t="str">
        <f>'СВОД стр.1_4'!I8</f>
        <v>"31" марта 2024 г.</v>
      </c>
      <c r="C95" s="124"/>
    </row>
    <row r="96" spans="1:23" x14ac:dyDescent="0.2">
      <c r="G96" s="151"/>
      <c r="O96" s="79"/>
    </row>
    <row r="97" spans="1:24" x14ac:dyDescent="0.2">
      <c r="B97" s="54" t="s">
        <v>317</v>
      </c>
    </row>
    <row r="98" spans="1:24" x14ac:dyDescent="0.2">
      <c r="B98" s="39" t="s">
        <v>318</v>
      </c>
    </row>
    <row r="99" spans="1:24" x14ac:dyDescent="0.2">
      <c r="B99" s="39" t="s">
        <v>319</v>
      </c>
    </row>
    <row r="100" spans="1:24" x14ac:dyDescent="0.2">
      <c r="G100" s="151">
        <f>G9+G7-G27</f>
        <v>0</v>
      </c>
      <c r="K100" s="55"/>
    </row>
    <row r="101" spans="1:24" x14ac:dyDescent="0.2">
      <c r="E101" s="55"/>
      <c r="J101" s="55"/>
      <c r="K101" s="55">
        <f>K12-K27</f>
        <v>-1015.25</v>
      </c>
    </row>
    <row r="102" spans="1:24" s="188" customFormat="1" ht="19.5" x14ac:dyDescent="0.3">
      <c r="A102" s="187"/>
      <c r="C102" s="187"/>
      <c r="F102" s="334"/>
      <c r="G102" s="334"/>
      <c r="H102" s="186">
        <f>H9-G9</f>
        <v>132931220.76000001</v>
      </c>
      <c r="K102" s="189"/>
      <c r="X102" s="39"/>
    </row>
    <row r="103" spans="1:24" ht="20.25" thickBot="1" x14ac:dyDescent="0.35">
      <c r="F103" s="334" t="s">
        <v>416</v>
      </c>
      <c r="G103" s="334"/>
      <c r="H103" s="186">
        <v>133202480</v>
      </c>
      <c r="K103" s="55"/>
    </row>
    <row r="104" spans="1:24" ht="20.25" thickBot="1" x14ac:dyDescent="0.35">
      <c r="F104" s="334" t="s">
        <v>417</v>
      </c>
      <c r="G104" s="334"/>
      <c r="H104" s="190">
        <f>H103-H102</f>
        <v>271259.23999999464</v>
      </c>
      <c r="K104" s="55"/>
    </row>
    <row r="105" spans="1:24" x14ac:dyDescent="0.2">
      <c r="K105" s="55"/>
    </row>
    <row r="106" spans="1:24" x14ac:dyDescent="0.2">
      <c r="K106" s="55"/>
    </row>
    <row r="107" spans="1:24" x14ac:dyDescent="0.2">
      <c r="H107" s="151">
        <v>169106.79860000001</v>
      </c>
      <c r="I107" s="39">
        <f>H107*9*6</f>
        <v>9131767.124400001</v>
      </c>
      <c r="K107" s="55"/>
    </row>
    <row r="108" spans="1:24" x14ac:dyDescent="0.2">
      <c r="K108" s="55"/>
    </row>
    <row r="109" spans="1:24" x14ac:dyDescent="0.2">
      <c r="K109" s="55"/>
    </row>
    <row r="110" spans="1:24" x14ac:dyDescent="0.2">
      <c r="K110" s="55"/>
    </row>
    <row r="111" spans="1:24" x14ac:dyDescent="0.2">
      <c r="K111" s="55"/>
    </row>
    <row r="112" spans="1:24" x14ac:dyDescent="0.2">
      <c r="K112" s="55"/>
    </row>
    <row r="113" spans="2:11" x14ac:dyDescent="0.2">
      <c r="K113" s="55"/>
    </row>
    <row r="114" spans="2:11" x14ac:dyDescent="0.2">
      <c r="K114" s="55"/>
    </row>
    <row r="115" spans="2:11" ht="20.25" thickBot="1" x14ac:dyDescent="0.35">
      <c r="E115" s="335" t="s">
        <v>419</v>
      </c>
      <c r="F115" s="335"/>
      <c r="G115" s="335"/>
      <c r="H115" s="335"/>
    </row>
    <row r="116" spans="2:11" ht="20.25" thickBot="1" x14ac:dyDescent="0.35">
      <c r="B116" s="332" t="s">
        <v>420</v>
      </c>
      <c r="C116" s="332"/>
      <c r="D116" s="333"/>
      <c r="E116" s="200">
        <v>138994397.58000001</v>
      </c>
      <c r="F116" s="196"/>
      <c r="G116" s="201">
        <v>142582884.08000001</v>
      </c>
      <c r="H116" s="197"/>
    </row>
    <row r="117" spans="2:11" ht="19.5" x14ac:dyDescent="0.3">
      <c r="B117" s="332"/>
      <c r="C117" s="332"/>
      <c r="D117" s="333"/>
      <c r="E117" s="198">
        <f>G9</f>
        <v>554327.1</v>
      </c>
      <c r="F117" s="195"/>
      <c r="G117" s="195">
        <f>G27</f>
        <v>610000</v>
      </c>
      <c r="H117" s="199"/>
    </row>
    <row r="118" spans="2:11" ht="20.25" thickBot="1" x14ac:dyDescent="0.35">
      <c r="B118" s="332" t="s">
        <v>421</v>
      </c>
      <c r="C118" s="332"/>
      <c r="D118" s="333"/>
      <c r="E118" s="200">
        <f>E116-E117</f>
        <v>138440070.48000002</v>
      </c>
      <c r="F118" s="201"/>
      <c r="G118" s="201">
        <f>G116-G117</f>
        <v>141972884.08000001</v>
      </c>
      <c r="H118" s="202">
        <f>E118-G118</f>
        <v>-3532813.599999994</v>
      </c>
      <c r="I118" s="39" t="s">
        <v>422</v>
      </c>
    </row>
    <row r="122" spans="2:11" ht="39" customHeight="1" x14ac:dyDescent="0.2"/>
    <row r="135" spans="7:7" x14ac:dyDescent="0.2">
      <c r="G135" s="257"/>
    </row>
  </sheetData>
  <mergeCells count="28">
    <mergeCell ref="B117:D117"/>
    <mergeCell ref="B118:D118"/>
    <mergeCell ref="F104:G104"/>
    <mergeCell ref="C41:C42"/>
    <mergeCell ref="C44:C45"/>
    <mergeCell ref="E115:H115"/>
    <mergeCell ref="C55:C69"/>
    <mergeCell ref="C71:C77"/>
    <mergeCell ref="F102:G102"/>
    <mergeCell ref="F103:G103"/>
    <mergeCell ref="B116:D116"/>
    <mergeCell ref="G90:H90"/>
    <mergeCell ref="C31:C34"/>
    <mergeCell ref="D93:F93"/>
    <mergeCell ref="C49:C53"/>
    <mergeCell ref="G2:J2"/>
    <mergeCell ref="B1:P1"/>
    <mergeCell ref="G4:G5"/>
    <mergeCell ref="H4:H5"/>
    <mergeCell ref="A2:F2"/>
    <mergeCell ref="A4:A5"/>
    <mergeCell ref="B4:B5"/>
    <mergeCell ref="D4:D5"/>
    <mergeCell ref="E4:E5"/>
    <mergeCell ref="F4:F5"/>
    <mergeCell ref="I4:W4"/>
    <mergeCell ref="C4:C5"/>
    <mergeCell ref="C36:C38"/>
  </mergeCells>
  <pageMargins left="0.19685039370078741" right="0.19685039370078741" top="0.74803149606299213" bottom="0.74803149606299213" header="0.31496062992125984" footer="0.31496062992125984"/>
  <pageSetup paperSize="9" scale="49" orientation="landscape" verticalDpi="300" r:id="rId1"/>
  <rowBreaks count="1" manualBreakCount="1">
    <brk id="72" max="16" man="1"/>
  </rowBreaks>
  <ignoredErrors>
    <ignoredError sqref="D68" numberStoredAsText="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135"/>
  <sheetViews>
    <sheetView view="pageBreakPreview" zoomScale="85" zoomScaleNormal="85" zoomScaleSheetLayoutView="85" workbookViewId="0">
      <selection activeCell="P62" sqref="P62"/>
    </sheetView>
  </sheetViews>
  <sheetFormatPr defaultColWidth="9.140625" defaultRowHeight="12.75" outlineLevelRow="1" x14ac:dyDescent="0.2"/>
  <cols>
    <col min="1" max="1" width="3.85546875" style="121" customWidth="1"/>
    <col min="2" max="2" width="97.7109375" style="39" customWidth="1"/>
    <col min="3" max="3" width="5.140625" style="121" hidden="1" customWidth="1"/>
    <col min="4" max="4" width="8.140625" style="39" bestFit="1" customWidth="1"/>
    <col min="5" max="5" width="20.42578125" style="39" bestFit="1" customWidth="1"/>
    <col min="6" max="6" width="22.28515625" style="39" bestFit="1" customWidth="1"/>
    <col min="7" max="7" width="4.5703125" style="110" customWidth="1"/>
    <col min="8" max="8" width="20.42578125" style="151" customWidth="1"/>
    <col min="9" max="9" width="12.85546875" style="39" bestFit="1" customWidth="1"/>
    <col min="10" max="10" width="11.7109375" style="39" bestFit="1" customWidth="1"/>
    <col min="11" max="11" width="14.5703125" style="39" bestFit="1" customWidth="1"/>
    <col min="12" max="12" width="11.7109375" style="39" bestFit="1" customWidth="1"/>
    <col min="13" max="14" width="11.28515625" style="39" hidden="1" customWidth="1"/>
    <col min="15" max="15" width="11.28515625" style="39" bestFit="1" customWidth="1"/>
    <col min="16" max="16" width="13.5703125" style="39" bestFit="1" customWidth="1"/>
    <col min="17" max="17" width="11.28515625" style="39" bestFit="1" customWidth="1"/>
    <col min="18" max="23" width="11.28515625" style="39" hidden="1" customWidth="1"/>
    <col min="24" max="24" width="9.28515625" style="39" bestFit="1" customWidth="1"/>
    <col min="25" max="25" width="20.85546875" style="39" customWidth="1"/>
    <col min="26" max="26" width="37.140625" style="39" customWidth="1"/>
    <col min="27" max="16384" width="9.140625" style="39"/>
  </cols>
  <sheetData>
    <row r="1" spans="1:24" ht="46.5" customHeight="1" x14ac:dyDescent="0.2">
      <c r="B1" s="325" t="s">
        <v>604</v>
      </c>
      <c r="C1" s="325"/>
      <c r="D1" s="325"/>
      <c r="E1" s="325"/>
      <c r="F1" s="325"/>
      <c r="G1" s="325"/>
      <c r="H1" s="325"/>
      <c r="I1" s="325"/>
      <c r="J1" s="325"/>
      <c r="K1" s="325"/>
      <c r="L1" s="325"/>
      <c r="M1" s="325"/>
      <c r="N1" s="325"/>
      <c r="O1" s="325"/>
      <c r="P1" s="325"/>
      <c r="Q1" s="83"/>
      <c r="R1" s="83"/>
      <c r="S1" s="83"/>
      <c r="T1" s="83"/>
      <c r="U1" s="83"/>
      <c r="V1" s="83"/>
    </row>
    <row r="2" spans="1:24" ht="18.75" customHeight="1" x14ac:dyDescent="0.2">
      <c r="A2" s="330" t="s">
        <v>589</v>
      </c>
      <c r="B2" s="330"/>
      <c r="C2" s="330"/>
      <c r="D2" s="330"/>
      <c r="E2" s="330"/>
      <c r="F2" s="330"/>
      <c r="G2" s="324" t="str">
        <f>B95</f>
        <v>"31" марта 2024 г.</v>
      </c>
      <c r="H2" s="324"/>
      <c r="I2" s="324"/>
      <c r="J2" s="324"/>
      <c r="K2" s="140"/>
      <c r="L2" s="83"/>
      <c r="M2" s="83"/>
      <c r="N2" s="83"/>
      <c r="O2" s="83"/>
      <c r="P2" s="83"/>
      <c r="Q2" s="83"/>
      <c r="R2" s="83"/>
      <c r="S2" s="83"/>
      <c r="T2" s="83"/>
      <c r="U2" s="83"/>
      <c r="V2" s="83"/>
    </row>
    <row r="3" spans="1:24" x14ac:dyDescent="0.2">
      <c r="B3" s="40"/>
      <c r="D3" s="40"/>
      <c r="E3" s="40"/>
      <c r="F3" s="40"/>
      <c r="G3" s="108"/>
      <c r="H3" s="108"/>
    </row>
    <row r="4" spans="1:24" ht="13.15" customHeight="1" x14ac:dyDescent="0.2">
      <c r="A4" s="326" t="s">
        <v>278</v>
      </c>
      <c r="B4" s="326" t="s">
        <v>279</v>
      </c>
      <c r="C4" s="326" t="s">
        <v>345</v>
      </c>
      <c r="D4" s="326" t="s">
        <v>280</v>
      </c>
      <c r="E4" s="326" t="s">
        <v>343</v>
      </c>
      <c r="F4" s="326" t="s">
        <v>281</v>
      </c>
      <c r="G4" s="326" t="s">
        <v>607</v>
      </c>
      <c r="H4" s="328" t="s">
        <v>282</v>
      </c>
      <c r="I4" s="331" t="s">
        <v>283</v>
      </c>
      <c r="J4" s="331"/>
      <c r="K4" s="331"/>
      <c r="L4" s="331"/>
      <c r="M4" s="331"/>
      <c r="N4" s="331"/>
      <c r="O4" s="331"/>
      <c r="P4" s="331"/>
      <c r="Q4" s="331"/>
      <c r="R4" s="331"/>
      <c r="S4" s="331"/>
      <c r="T4" s="331"/>
      <c r="U4" s="331"/>
      <c r="V4" s="331"/>
      <c r="W4" s="331"/>
    </row>
    <row r="5" spans="1:24" s="41" customFormat="1" ht="48.75" x14ac:dyDescent="0.2">
      <c r="A5" s="327"/>
      <c r="B5" s="327"/>
      <c r="C5" s="327"/>
      <c r="D5" s="327"/>
      <c r="E5" s="327"/>
      <c r="F5" s="327"/>
      <c r="G5" s="327"/>
      <c r="H5" s="329"/>
      <c r="I5" s="61" t="s">
        <v>594</v>
      </c>
      <c r="J5" s="61" t="s">
        <v>595</v>
      </c>
      <c r="K5" s="61" t="s">
        <v>322</v>
      </c>
      <c r="L5" s="61" t="s">
        <v>605</v>
      </c>
      <c r="M5" s="60" t="s">
        <v>351</v>
      </c>
      <c r="N5" s="60" t="s">
        <v>577</v>
      </c>
      <c r="O5" s="59" t="s">
        <v>323</v>
      </c>
      <c r="P5" s="59" t="s">
        <v>608</v>
      </c>
      <c r="Q5" s="59" t="s">
        <v>342</v>
      </c>
      <c r="R5" s="59" t="s">
        <v>324</v>
      </c>
      <c r="S5" s="59" t="s">
        <v>324</v>
      </c>
      <c r="T5" s="59" t="s">
        <v>325</v>
      </c>
      <c r="U5" s="59" t="s">
        <v>326</v>
      </c>
      <c r="V5" s="59" t="s">
        <v>418</v>
      </c>
      <c r="W5" s="60" t="s">
        <v>352</v>
      </c>
      <c r="X5" s="39"/>
    </row>
    <row r="6" spans="1:24" s="41" customFormat="1" ht="13.5" thickBot="1" x14ac:dyDescent="0.25">
      <c r="A6" s="144">
        <v>1</v>
      </c>
      <c r="B6" s="42">
        <v>2</v>
      </c>
      <c r="C6" s="144"/>
      <c r="D6" s="42">
        <v>3</v>
      </c>
      <c r="E6" s="42">
        <v>4</v>
      </c>
      <c r="F6" s="42">
        <v>5</v>
      </c>
      <c r="G6" s="109">
        <v>6</v>
      </c>
      <c r="H6" s="145">
        <v>7</v>
      </c>
      <c r="I6" s="42">
        <v>8</v>
      </c>
      <c r="J6" s="42">
        <v>9</v>
      </c>
      <c r="K6" s="42">
        <v>10</v>
      </c>
      <c r="L6" s="42">
        <v>11</v>
      </c>
      <c r="M6" s="42">
        <v>12</v>
      </c>
      <c r="N6" s="42">
        <v>12</v>
      </c>
      <c r="O6" s="42">
        <v>13</v>
      </c>
      <c r="P6" s="42">
        <v>14</v>
      </c>
      <c r="Q6" s="42">
        <v>15</v>
      </c>
      <c r="R6" s="42">
        <v>17</v>
      </c>
      <c r="S6" s="42">
        <v>18</v>
      </c>
      <c r="T6" s="42">
        <v>19</v>
      </c>
      <c r="U6" s="42">
        <v>20</v>
      </c>
      <c r="V6" s="42">
        <v>21</v>
      </c>
      <c r="W6" s="42">
        <v>15</v>
      </c>
      <c r="X6" s="39"/>
    </row>
    <row r="7" spans="1:24" s="41" customFormat="1" ht="15.75" hidden="1" outlineLevel="1" x14ac:dyDescent="0.2">
      <c r="A7" s="144"/>
      <c r="B7" s="23" t="s">
        <v>34</v>
      </c>
      <c r="C7" s="117" t="s">
        <v>35</v>
      </c>
      <c r="D7" s="268" t="s">
        <v>36</v>
      </c>
      <c r="E7" s="49">
        <f>SUM(I7:L7)</f>
        <v>0</v>
      </c>
      <c r="F7" s="49">
        <f>SUM(M7:W7)</f>
        <v>0</v>
      </c>
      <c r="G7" s="49"/>
      <c r="H7" s="270">
        <f t="shared" ref="H7:H26" si="0">E7+F7+G7</f>
        <v>0</v>
      </c>
      <c r="I7" s="49"/>
      <c r="J7" s="49"/>
      <c r="K7" s="49"/>
      <c r="L7" s="49"/>
      <c r="M7" s="49"/>
      <c r="N7" s="49"/>
      <c r="O7" s="49"/>
      <c r="P7" s="49"/>
      <c r="Q7" s="214"/>
      <c r="R7" s="144"/>
      <c r="S7" s="42"/>
      <c r="T7" s="42"/>
      <c r="U7" s="42"/>
      <c r="V7" s="42"/>
      <c r="W7" s="49"/>
      <c r="X7" s="39"/>
    </row>
    <row r="8" spans="1:24" s="41" customFormat="1" ht="16.5" hidden="1" outlineLevel="1" thickBot="1" x14ac:dyDescent="0.25">
      <c r="A8" s="144"/>
      <c r="B8" s="23" t="s">
        <v>37</v>
      </c>
      <c r="C8" s="117" t="s">
        <v>38</v>
      </c>
      <c r="D8" s="268" t="s">
        <v>36</v>
      </c>
      <c r="E8" s="49">
        <f t="shared" ref="E8:E26" si="1">SUM(I8:L8)</f>
        <v>0</v>
      </c>
      <c r="F8" s="214">
        <f t="shared" ref="F8:F25" si="2">SUM(M8:W8)</f>
        <v>0</v>
      </c>
      <c r="G8" s="214"/>
      <c r="H8" s="147">
        <f t="shared" si="0"/>
        <v>0</v>
      </c>
      <c r="I8" s="49"/>
      <c r="J8" s="49"/>
      <c r="K8" s="49"/>
      <c r="L8" s="49"/>
      <c r="M8" s="49"/>
      <c r="N8" s="49"/>
      <c r="O8" s="49"/>
      <c r="P8" s="49"/>
      <c r="Q8" s="144"/>
      <c r="R8" s="144"/>
      <c r="S8" s="42"/>
      <c r="T8" s="42"/>
      <c r="U8" s="42"/>
      <c r="V8" s="42"/>
      <c r="W8" s="105"/>
      <c r="X8" s="39"/>
    </row>
    <row r="9" spans="1:24" s="41" customFormat="1" ht="16.5" hidden="1" outlineLevel="1" thickBot="1" x14ac:dyDescent="0.25">
      <c r="A9" s="163"/>
      <c r="B9" s="126" t="s">
        <v>39</v>
      </c>
      <c r="C9" s="127" t="s">
        <v>40</v>
      </c>
      <c r="D9" s="128"/>
      <c r="E9" s="129">
        <f>SUM(I9:L9)</f>
        <v>126698430</v>
      </c>
      <c r="F9" s="129">
        <f t="shared" si="2"/>
        <v>3268360</v>
      </c>
      <c r="G9" s="139">
        <f>G10+G12+G15+G17+G21+G23</f>
        <v>0</v>
      </c>
      <c r="H9" s="148">
        <f t="shared" si="0"/>
        <v>129966790</v>
      </c>
      <c r="I9" s="129">
        <f>I10+I12+I15+I17+I21+I23</f>
        <v>4273050</v>
      </c>
      <c r="J9" s="129">
        <f t="shared" ref="J9:W9" si="3">J10+J12+J15+J17+J21+J23</f>
        <v>1001190</v>
      </c>
      <c r="K9" s="129">
        <f t="shared" si="3"/>
        <v>119754420</v>
      </c>
      <c r="L9" s="129">
        <f t="shared" si="3"/>
        <v>1669770</v>
      </c>
      <c r="M9" s="129">
        <f t="shared" si="3"/>
        <v>0</v>
      </c>
      <c r="N9" s="129">
        <f t="shared" si="3"/>
        <v>0</v>
      </c>
      <c r="O9" s="129">
        <f t="shared" si="3"/>
        <v>5000</v>
      </c>
      <c r="P9" s="129">
        <f t="shared" si="3"/>
        <v>3156220</v>
      </c>
      <c r="Q9" s="129">
        <f t="shared" si="3"/>
        <v>107140</v>
      </c>
      <c r="R9" s="129">
        <f t="shared" si="3"/>
        <v>0</v>
      </c>
      <c r="S9" s="129">
        <f t="shared" si="3"/>
        <v>0</v>
      </c>
      <c r="T9" s="129">
        <f t="shared" si="3"/>
        <v>0</v>
      </c>
      <c r="U9" s="129">
        <f t="shared" si="3"/>
        <v>0</v>
      </c>
      <c r="V9" s="129">
        <f t="shared" si="3"/>
        <v>0</v>
      </c>
      <c r="W9" s="129">
        <f t="shared" si="3"/>
        <v>0</v>
      </c>
      <c r="X9" s="39"/>
    </row>
    <row r="10" spans="1:24" s="41" customFormat="1" ht="25.5" hidden="1" outlineLevel="1" x14ac:dyDescent="0.2">
      <c r="A10" s="144"/>
      <c r="B10" s="25" t="s">
        <v>41</v>
      </c>
      <c r="C10" s="118" t="s">
        <v>42</v>
      </c>
      <c r="D10" s="268" t="s">
        <v>43</v>
      </c>
      <c r="E10" s="105">
        <f t="shared" si="1"/>
        <v>0</v>
      </c>
      <c r="F10" s="105">
        <f t="shared" si="2"/>
        <v>0</v>
      </c>
      <c r="G10" s="105"/>
      <c r="H10" s="270">
        <f t="shared" si="0"/>
        <v>0</v>
      </c>
      <c r="I10" s="105"/>
      <c r="J10" s="105"/>
      <c r="K10" s="105"/>
      <c r="L10" s="105"/>
      <c r="M10" s="105"/>
      <c r="N10" s="105"/>
      <c r="O10" s="105"/>
      <c r="P10" s="105"/>
      <c r="Q10" s="105"/>
      <c r="R10" s="105"/>
      <c r="S10" s="105"/>
      <c r="T10" s="105"/>
      <c r="U10" s="105"/>
      <c r="V10" s="105"/>
      <c r="W10" s="105"/>
      <c r="X10" s="39"/>
    </row>
    <row r="11" spans="1:24" s="41" customFormat="1" hidden="1" outlineLevel="1" x14ac:dyDescent="0.2">
      <c r="A11" s="144"/>
      <c r="B11" s="26" t="s">
        <v>44</v>
      </c>
      <c r="C11" s="118" t="s">
        <v>45</v>
      </c>
      <c r="D11" s="268"/>
      <c r="E11" s="105">
        <f t="shared" si="1"/>
        <v>0</v>
      </c>
      <c r="F11" s="105">
        <f t="shared" si="2"/>
        <v>0</v>
      </c>
      <c r="G11" s="105"/>
      <c r="H11" s="270">
        <f t="shared" si="0"/>
        <v>0</v>
      </c>
      <c r="I11" s="105"/>
      <c r="J11" s="105"/>
      <c r="K11" s="105"/>
      <c r="L11" s="105"/>
      <c r="M11" s="105"/>
      <c r="N11" s="144"/>
      <c r="O11" s="144"/>
      <c r="P11" s="144"/>
      <c r="Q11" s="144"/>
      <c r="R11" s="144"/>
      <c r="S11" s="42"/>
      <c r="T11" s="42"/>
      <c r="U11" s="42"/>
      <c r="V11" s="42"/>
      <c r="W11" s="144"/>
      <c r="X11" s="39"/>
    </row>
    <row r="12" spans="1:24" s="41" customFormat="1" hidden="1" outlineLevel="1" x14ac:dyDescent="0.2">
      <c r="A12" s="144"/>
      <c r="B12" s="3" t="s">
        <v>46</v>
      </c>
      <c r="C12" s="118" t="s">
        <v>47</v>
      </c>
      <c r="D12" s="268" t="s">
        <v>48</v>
      </c>
      <c r="E12" s="112">
        <f>SUM(I12:L12)</f>
        <v>126698430</v>
      </c>
      <c r="F12" s="112">
        <f t="shared" si="2"/>
        <v>0</v>
      </c>
      <c r="G12" s="112">
        <f>G13+G14</f>
        <v>0</v>
      </c>
      <c r="H12" s="270">
        <f t="shared" si="0"/>
        <v>126698430</v>
      </c>
      <c r="I12" s="112">
        <f>I13+I14</f>
        <v>4273050</v>
      </c>
      <c r="J12" s="112">
        <f>J13+J14</f>
        <v>1001190</v>
      </c>
      <c r="K12" s="112">
        <f>K13+K14</f>
        <v>119754420</v>
      </c>
      <c r="L12" s="112">
        <f t="shared" ref="L12:W12" si="4">L13+L14</f>
        <v>1669770</v>
      </c>
      <c r="M12" s="112">
        <f t="shared" si="4"/>
        <v>0</v>
      </c>
      <c r="N12" s="112">
        <f t="shared" si="4"/>
        <v>0</v>
      </c>
      <c r="O12" s="112">
        <f t="shared" si="4"/>
        <v>0</v>
      </c>
      <c r="P12" s="112">
        <f t="shared" si="4"/>
        <v>0</v>
      </c>
      <c r="Q12" s="112">
        <f t="shared" si="4"/>
        <v>0</v>
      </c>
      <c r="R12" s="112">
        <f t="shared" si="4"/>
        <v>0</v>
      </c>
      <c r="S12" s="112">
        <f t="shared" si="4"/>
        <v>0</v>
      </c>
      <c r="T12" s="112">
        <f t="shared" si="4"/>
        <v>0</v>
      </c>
      <c r="U12" s="112">
        <f t="shared" si="4"/>
        <v>0</v>
      </c>
      <c r="V12" s="112">
        <f t="shared" si="4"/>
        <v>0</v>
      </c>
      <c r="W12" s="112">
        <f t="shared" si="4"/>
        <v>0</v>
      </c>
      <c r="X12" s="39"/>
    </row>
    <row r="13" spans="1:24" s="41" customFormat="1" ht="38.25" hidden="1" outlineLevel="1" x14ac:dyDescent="0.2">
      <c r="A13" s="144"/>
      <c r="B13" s="27" t="s">
        <v>49</v>
      </c>
      <c r="C13" s="118" t="s">
        <v>50</v>
      </c>
      <c r="D13" s="268" t="s">
        <v>48</v>
      </c>
      <c r="E13" s="105">
        <f>SUM(I13:L13)</f>
        <v>126698430</v>
      </c>
      <c r="F13" s="105">
        <f t="shared" si="2"/>
        <v>0</v>
      </c>
      <c r="G13" s="105"/>
      <c r="H13" s="270">
        <f>E13+F13+G13</f>
        <v>126698430</v>
      </c>
      <c r="I13" s="105">
        <f>I27</f>
        <v>4273050</v>
      </c>
      <c r="J13" s="105">
        <f t="shared" ref="J13:L13" si="5">J27</f>
        <v>1001190</v>
      </c>
      <c r="K13" s="105">
        <f t="shared" si="5"/>
        <v>119754420</v>
      </c>
      <c r="L13" s="105">
        <f t="shared" si="5"/>
        <v>1669770</v>
      </c>
      <c r="M13" s="105"/>
      <c r="N13" s="105"/>
      <c r="O13" s="105"/>
      <c r="P13" s="105"/>
      <c r="Q13" s="105"/>
      <c r="R13" s="105"/>
      <c r="S13" s="105"/>
      <c r="T13" s="105"/>
      <c r="U13" s="105"/>
      <c r="V13" s="105"/>
      <c r="W13" s="105"/>
      <c r="X13" s="39"/>
    </row>
    <row r="14" spans="1:24" s="41" customFormat="1" ht="25.5" hidden="1" outlineLevel="1" x14ac:dyDescent="0.2">
      <c r="A14" s="144"/>
      <c r="B14" s="27" t="s">
        <v>51</v>
      </c>
      <c r="C14" s="118" t="s">
        <v>52</v>
      </c>
      <c r="D14" s="268" t="s">
        <v>48</v>
      </c>
      <c r="E14" s="105">
        <f t="shared" si="1"/>
        <v>0</v>
      </c>
      <c r="F14" s="105">
        <f t="shared" si="2"/>
        <v>0</v>
      </c>
      <c r="G14" s="105"/>
      <c r="H14" s="270">
        <f t="shared" si="0"/>
        <v>0</v>
      </c>
      <c r="I14" s="105"/>
      <c r="J14" s="105"/>
      <c r="K14" s="105"/>
      <c r="L14" s="105"/>
      <c r="M14" s="105"/>
      <c r="N14" s="105"/>
      <c r="O14" s="105"/>
      <c r="P14" s="105"/>
      <c r="Q14" s="105"/>
      <c r="R14" s="105"/>
      <c r="S14" s="105"/>
      <c r="T14" s="105"/>
      <c r="U14" s="105"/>
      <c r="V14" s="105"/>
      <c r="W14" s="105"/>
      <c r="X14" s="39"/>
    </row>
    <row r="15" spans="1:24" s="41" customFormat="1" hidden="1" outlineLevel="1" x14ac:dyDescent="0.2">
      <c r="A15" s="144"/>
      <c r="B15" s="3" t="s">
        <v>53</v>
      </c>
      <c r="C15" s="118" t="s">
        <v>54</v>
      </c>
      <c r="D15" s="268" t="s">
        <v>55</v>
      </c>
      <c r="E15" s="112">
        <f t="shared" si="1"/>
        <v>0</v>
      </c>
      <c r="F15" s="112">
        <f t="shared" si="2"/>
        <v>0</v>
      </c>
      <c r="G15" s="112">
        <f>G16</f>
        <v>0</v>
      </c>
      <c r="H15" s="270">
        <f t="shared" si="0"/>
        <v>0</v>
      </c>
      <c r="I15" s="106">
        <f>I16</f>
        <v>0</v>
      </c>
      <c r="J15" s="106">
        <f>J16</f>
        <v>0</v>
      </c>
      <c r="K15" s="106">
        <f>K16</f>
        <v>0</v>
      </c>
      <c r="L15" s="106">
        <f t="shared" ref="L15:W15" si="6">L16</f>
        <v>0</v>
      </c>
      <c r="M15" s="106">
        <f>M16</f>
        <v>0</v>
      </c>
      <c r="N15" s="106">
        <f t="shared" si="6"/>
        <v>0</v>
      </c>
      <c r="O15" s="106">
        <f>O16</f>
        <v>0</v>
      </c>
      <c r="P15" s="106">
        <f t="shared" ref="P15:Q15" si="7">P16</f>
        <v>0</v>
      </c>
      <c r="Q15" s="106">
        <f t="shared" si="7"/>
        <v>0</v>
      </c>
      <c r="R15" s="106">
        <f t="shared" si="6"/>
        <v>0</v>
      </c>
      <c r="S15" s="106">
        <f t="shared" si="6"/>
        <v>0</v>
      </c>
      <c r="T15" s="106">
        <f t="shared" si="6"/>
        <v>0</v>
      </c>
      <c r="U15" s="106">
        <f t="shared" si="6"/>
        <v>0</v>
      </c>
      <c r="V15" s="106">
        <f t="shared" si="6"/>
        <v>0</v>
      </c>
      <c r="W15" s="106">
        <f t="shared" si="6"/>
        <v>0</v>
      </c>
      <c r="X15" s="39"/>
    </row>
    <row r="16" spans="1:24" s="41" customFormat="1" hidden="1" outlineLevel="1" x14ac:dyDescent="0.2">
      <c r="A16" s="144"/>
      <c r="B16" s="26" t="s">
        <v>44</v>
      </c>
      <c r="C16" s="118" t="s">
        <v>56</v>
      </c>
      <c r="D16" s="268" t="s">
        <v>55</v>
      </c>
      <c r="E16" s="105">
        <f t="shared" si="1"/>
        <v>0</v>
      </c>
      <c r="F16" s="105">
        <f t="shared" si="2"/>
        <v>0</v>
      </c>
      <c r="G16" s="105"/>
      <c r="H16" s="270">
        <f t="shared" si="0"/>
        <v>0</v>
      </c>
      <c r="I16" s="144"/>
      <c r="J16" s="105"/>
      <c r="K16" s="105"/>
      <c r="L16" s="105"/>
      <c r="M16" s="144"/>
      <c r="N16" s="144"/>
      <c r="O16" s="144"/>
      <c r="P16" s="144"/>
      <c r="Q16" s="144"/>
      <c r="R16" s="144"/>
      <c r="S16" s="42"/>
      <c r="T16" s="42"/>
      <c r="U16" s="42"/>
      <c r="V16" s="42"/>
      <c r="W16" s="144"/>
      <c r="X16" s="39"/>
    </row>
    <row r="17" spans="1:26" s="41" customFormat="1" hidden="1" outlineLevel="1" x14ac:dyDescent="0.2">
      <c r="A17" s="144"/>
      <c r="B17" s="3" t="s">
        <v>57</v>
      </c>
      <c r="C17" s="118" t="s">
        <v>58</v>
      </c>
      <c r="D17" s="268" t="s">
        <v>59</v>
      </c>
      <c r="E17" s="112">
        <f t="shared" si="1"/>
        <v>0</v>
      </c>
      <c r="F17" s="112">
        <f t="shared" si="2"/>
        <v>3268360</v>
      </c>
      <c r="G17" s="112">
        <f>SUM(G18:G20)</f>
        <v>0</v>
      </c>
      <c r="H17" s="112">
        <f t="shared" si="0"/>
        <v>3268360</v>
      </c>
      <c r="I17" s="112">
        <f>SUM(I18:I20)</f>
        <v>0</v>
      </c>
      <c r="J17" s="112">
        <f t="shared" ref="J17:W17" si="8">SUM(J18:J20)</f>
        <v>0</v>
      </c>
      <c r="K17" s="112">
        <f t="shared" si="8"/>
        <v>0</v>
      </c>
      <c r="L17" s="112">
        <f t="shared" si="8"/>
        <v>0</v>
      </c>
      <c r="M17" s="112">
        <f>SUM(M18:M20)</f>
        <v>0</v>
      </c>
      <c r="N17" s="112">
        <f>SUM(N18:N20)</f>
        <v>0</v>
      </c>
      <c r="O17" s="112">
        <f>SUM(O18:O20)</f>
        <v>5000</v>
      </c>
      <c r="P17" s="112">
        <f t="shared" ref="P17:Q17" si="9">SUM(P18:P20)</f>
        <v>3156220</v>
      </c>
      <c r="Q17" s="112">
        <f t="shared" si="9"/>
        <v>107140</v>
      </c>
      <c r="R17" s="112">
        <f t="shared" si="8"/>
        <v>0</v>
      </c>
      <c r="S17" s="112">
        <f t="shared" si="8"/>
        <v>0</v>
      </c>
      <c r="T17" s="112">
        <f t="shared" si="8"/>
        <v>0</v>
      </c>
      <c r="U17" s="112">
        <f t="shared" si="8"/>
        <v>0</v>
      </c>
      <c r="V17" s="112">
        <f t="shared" si="8"/>
        <v>0</v>
      </c>
      <c r="W17" s="112">
        <f t="shared" si="8"/>
        <v>0</v>
      </c>
      <c r="X17" s="39"/>
    </row>
    <row r="18" spans="1:26" s="41" customFormat="1" hidden="1" outlineLevel="1" x14ac:dyDescent="0.2">
      <c r="A18" s="144"/>
      <c r="B18" s="6" t="s">
        <v>44</v>
      </c>
      <c r="C18" s="117" t="s">
        <v>60</v>
      </c>
      <c r="D18" s="268" t="s">
        <v>59</v>
      </c>
      <c r="E18" s="105">
        <f>SUM(I18:L18)</f>
        <v>0</v>
      </c>
      <c r="F18" s="105">
        <f t="shared" si="2"/>
        <v>0</v>
      </c>
      <c r="G18" s="105"/>
      <c r="H18" s="270">
        <f>E18+F18+G18</f>
        <v>0</v>
      </c>
      <c r="I18" s="105"/>
      <c r="J18" s="105"/>
      <c r="K18" s="105"/>
      <c r="L18" s="105"/>
      <c r="M18" s="105"/>
      <c r="N18" s="105"/>
      <c r="O18" s="105"/>
      <c r="P18" s="105"/>
      <c r="Q18" s="105"/>
      <c r="R18" s="105"/>
      <c r="S18" s="42"/>
      <c r="T18" s="42"/>
      <c r="U18" s="42"/>
      <c r="V18" s="42"/>
      <c r="W18" s="105"/>
      <c r="X18" s="39"/>
    </row>
    <row r="19" spans="1:26" s="41" customFormat="1" hidden="1" outlineLevel="1" x14ac:dyDescent="0.2">
      <c r="A19" s="144"/>
      <c r="B19" s="6" t="s">
        <v>61</v>
      </c>
      <c r="C19" s="117"/>
      <c r="D19" s="268"/>
      <c r="E19" s="105">
        <f t="shared" si="1"/>
        <v>0</v>
      </c>
      <c r="F19" s="105">
        <f>SUM(M19:W19)</f>
        <v>3268360</v>
      </c>
      <c r="G19" s="105"/>
      <c r="H19" s="270">
        <f t="shared" si="0"/>
        <v>3268360</v>
      </c>
      <c r="I19" s="105"/>
      <c r="J19" s="105"/>
      <c r="K19" s="105"/>
      <c r="L19" s="105"/>
      <c r="M19" s="105"/>
      <c r="N19" s="105"/>
      <c r="O19" s="105">
        <f>O27</f>
        <v>5000</v>
      </c>
      <c r="P19" s="105">
        <f t="shared" ref="P19:Q19" si="10">P27</f>
        <v>3156220</v>
      </c>
      <c r="Q19" s="105">
        <f t="shared" si="10"/>
        <v>107140</v>
      </c>
      <c r="R19" s="105"/>
      <c r="S19" s="42"/>
      <c r="T19" s="42"/>
      <c r="U19" s="42"/>
      <c r="V19" s="42"/>
      <c r="W19" s="105"/>
      <c r="X19" s="39"/>
    </row>
    <row r="20" spans="1:26" s="41" customFormat="1" hidden="1" outlineLevel="1" x14ac:dyDescent="0.2">
      <c r="A20" s="144"/>
      <c r="B20" s="27" t="s">
        <v>62</v>
      </c>
      <c r="C20" s="118" t="s">
        <v>63</v>
      </c>
      <c r="D20" s="268" t="s">
        <v>59</v>
      </c>
      <c r="E20" s="105">
        <f t="shared" si="1"/>
        <v>0</v>
      </c>
      <c r="F20" s="105">
        <f>SUM(M20:W20)</f>
        <v>0</v>
      </c>
      <c r="G20" s="105"/>
      <c r="H20" s="270">
        <f t="shared" si="0"/>
        <v>0</v>
      </c>
      <c r="I20" s="105"/>
      <c r="J20" s="105"/>
      <c r="K20" s="105"/>
      <c r="L20" s="105"/>
      <c r="M20" s="105"/>
      <c r="N20" s="105"/>
      <c r="O20" s="105"/>
      <c r="P20" s="105"/>
      <c r="Q20" s="105"/>
      <c r="R20" s="105"/>
      <c r="S20" s="42"/>
      <c r="T20" s="42"/>
      <c r="U20" s="42"/>
      <c r="V20" s="42"/>
      <c r="W20" s="105"/>
      <c r="X20" s="39"/>
    </row>
    <row r="21" spans="1:26" s="41" customFormat="1" hidden="1" outlineLevel="1" x14ac:dyDescent="0.2">
      <c r="A21" s="144"/>
      <c r="B21" s="3" t="s">
        <v>64</v>
      </c>
      <c r="C21" s="118" t="s">
        <v>269</v>
      </c>
      <c r="D21" s="268" t="s">
        <v>65</v>
      </c>
      <c r="E21" s="112">
        <f t="shared" si="1"/>
        <v>0</v>
      </c>
      <c r="F21" s="112">
        <f t="shared" si="2"/>
        <v>0</v>
      </c>
      <c r="G21" s="112">
        <f>G22</f>
        <v>0</v>
      </c>
      <c r="H21" s="270">
        <f t="shared" si="0"/>
        <v>0</v>
      </c>
      <c r="I21" s="106">
        <f>I22</f>
        <v>0</v>
      </c>
      <c r="J21" s="106">
        <f>J22</f>
        <v>0</v>
      </c>
      <c r="K21" s="106">
        <f>K22</f>
        <v>0</v>
      </c>
      <c r="L21" s="106">
        <f t="shared" ref="L21:W21" si="11">L22</f>
        <v>0</v>
      </c>
      <c r="M21" s="106">
        <f>M22</f>
        <v>0</v>
      </c>
      <c r="N21" s="106">
        <f t="shared" si="11"/>
        <v>0</v>
      </c>
      <c r="O21" s="106">
        <f>O22</f>
        <v>0</v>
      </c>
      <c r="P21" s="106">
        <f t="shared" ref="P21:Q21" si="12">P22</f>
        <v>0</v>
      </c>
      <c r="Q21" s="106">
        <f t="shared" si="12"/>
        <v>0</v>
      </c>
      <c r="R21" s="106">
        <f t="shared" si="11"/>
        <v>0</v>
      </c>
      <c r="S21" s="106">
        <f t="shared" si="11"/>
        <v>0</v>
      </c>
      <c r="T21" s="106">
        <f t="shared" si="11"/>
        <v>0</v>
      </c>
      <c r="U21" s="106">
        <f t="shared" si="11"/>
        <v>0</v>
      </c>
      <c r="V21" s="106">
        <f t="shared" si="11"/>
        <v>0</v>
      </c>
      <c r="W21" s="106">
        <f t="shared" si="11"/>
        <v>0</v>
      </c>
      <c r="X21" s="39"/>
    </row>
    <row r="22" spans="1:26" s="41" customFormat="1" hidden="1" outlineLevel="1" x14ac:dyDescent="0.2">
      <c r="A22" s="144"/>
      <c r="B22" s="6" t="s">
        <v>44</v>
      </c>
      <c r="C22" s="117"/>
      <c r="D22" s="268"/>
      <c r="E22" s="105">
        <f t="shared" si="1"/>
        <v>0</v>
      </c>
      <c r="F22" s="105">
        <f t="shared" si="2"/>
        <v>0</v>
      </c>
      <c r="G22" s="105"/>
      <c r="H22" s="270">
        <f t="shared" si="0"/>
        <v>0</v>
      </c>
      <c r="I22" s="105"/>
      <c r="J22" s="105"/>
      <c r="K22" s="105"/>
      <c r="L22" s="105"/>
      <c r="M22" s="105"/>
      <c r="N22" s="105"/>
      <c r="O22" s="105"/>
      <c r="P22" s="105"/>
      <c r="Q22" s="105"/>
      <c r="R22" s="105"/>
      <c r="S22" s="42"/>
      <c r="T22" s="42"/>
      <c r="U22" s="42"/>
      <c r="V22" s="42"/>
      <c r="W22" s="105"/>
      <c r="X22" s="39"/>
    </row>
    <row r="23" spans="1:26" s="41" customFormat="1" hidden="1" outlineLevel="1" x14ac:dyDescent="0.2">
      <c r="A23" s="144"/>
      <c r="B23" s="3" t="s">
        <v>66</v>
      </c>
      <c r="C23" s="118" t="s">
        <v>67</v>
      </c>
      <c r="D23" s="268" t="s">
        <v>327</v>
      </c>
      <c r="E23" s="112">
        <f t="shared" si="1"/>
        <v>0</v>
      </c>
      <c r="F23" s="112">
        <f t="shared" si="2"/>
        <v>0</v>
      </c>
      <c r="G23" s="112">
        <f>G25+G26</f>
        <v>0</v>
      </c>
      <c r="H23" s="270">
        <f t="shared" si="0"/>
        <v>0</v>
      </c>
      <c r="I23" s="106">
        <f>I25+I26</f>
        <v>0</v>
      </c>
      <c r="J23" s="106">
        <f>J25+J26</f>
        <v>0</v>
      </c>
      <c r="K23" s="106">
        <f>K25+K26</f>
        <v>0</v>
      </c>
      <c r="L23" s="106">
        <f t="shared" ref="L23:W23" si="13">L25+L26</f>
        <v>0</v>
      </c>
      <c r="M23" s="106">
        <f>M25+M26</f>
        <v>0</v>
      </c>
      <c r="N23" s="106">
        <f t="shared" si="13"/>
        <v>0</v>
      </c>
      <c r="O23" s="106">
        <f>O25+O26</f>
        <v>0</v>
      </c>
      <c r="P23" s="106">
        <f t="shared" ref="P23:Q23" si="14">P25+P26</f>
        <v>0</v>
      </c>
      <c r="Q23" s="106">
        <f t="shared" si="14"/>
        <v>0</v>
      </c>
      <c r="R23" s="106">
        <f t="shared" si="13"/>
        <v>0</v>
      </c>
      <c r="S23" s="106">
        <f t="shared" si="13"/>
        <v>0</v>
      </c>
      <c r="T23" s="106">
        <f t="shared" si="13"/>
        <v>0</v>
      </c>
      <c r="U23" s="106">
        <f t="shared" si="13"/>
        <v>0</v>
      </c>
      <c r="V23" s="106">
        <f t="shared" si="13"/>
        <v>0</v>
      </c>
      <c r="W23" s="106">
        <f t="shared" si="13"/>
        <v>0</v>
      </c>
      <c r="X23" s="39"/>
    </row>
    <row r="24" spans="1:26" s="41" customFormat="1" hidden="1" outlineLevel="1" x14ac:dyDescent="0.2">
      <c r="A24" s="144"/>
      <c r="B24" s="27" t="s">
        <v>44</v>
      </c>
      <c r="C24" s="118"/>
      <c r="D24" s="268"/>
      <c r="E24" s="105">
        <f t="shared" si="1"/>
        <v>0</v>
      </c>
      <c r="F24" s="105">
        <f t="shared" si="2"/>
        <v>0</v>
      </c>
      <c r="G24" s="105"/>
      <c r="H24" s="270">
        <f t="shared" si="0"/>
        <v>0</v>
      </c>
      <c r="I24" s="144"/>
      <c r="J24" s="105"/>
      <c r="K24" s="105"/>
      <c r="L24" s="105"/>
      <c r="M24" s="144"/>
      <c r="N24" s="144"/>
      <c r="O24" s="144"/>
      <c r="P24" s="144"/>
      <c r="Q24" s="144"/>
      <c r="R24" s="144"/>
      <c r="S24" s="42"/>
      <c r="T24" s="42"/>
      <c r="U24" s="42"/>
      <c r="V24" s="42"/>
      <c r="W24" s="144"/>
      <c r="X24" s="39"/>
    </row>
    <row r="25" spans="1:26" s="41" customFormat="1" ht="15.75" hidden="1" outlineLevel="1" x14ac:dyDescent="0.2">
      <c r="A25" s="144"/>
      <c r="B25" s="25" t="s">
        <v>68</v>
      </c>
      <c r="C25" s="118" t="s">
        <v>69</v>
      </c>
      <c r="D25" s="268" t="s">
        <v>36</v>
      </c>
      <c r="E25" s="105">
        <f t="shared" si="1"/>
        <v>0</v>
      </c>
      <c r="F25" s="105">
        <f t="shared" si="2"/>
        <v>0</v>
      </c>
      <c r="G25" s="105"/>
      <c r="H25" s="270">
        <f t="shared" si="0"/>
        <v>0</v>
      </c>
      <c r="I25" s="144"/>
      <c r="J25" s="105"/>
      <c r="K25" s="105"/>
      <c r="L25" s="105"/>
      <c r="M25" s="144"/>
      <c r="N25" s="144"/>
      <c r="O25" s="144"/>
      <c r="P25" s="144"/>
      <c r="Q25" s="144"/>
      <c r="R25" s="144"/>
      <c r="S25" s="42"/>
      <c r="T25" s="42"/>
      <c r="U25" s="42"/>
      <c r="V25" s="42"/>
      <c r="W25" s="144"/>
      <c r="X25" s="39"/>
    </row>
    <row r="26" spans="1:26" s="41" customFormat="1" ht="26.25" hidden="1" outlineLevel="1" thickBot="1" x14ac:dyDescent="0.25">
      <c r="A26" s="144"/>
      <c r="B26" s="27" t="s">
        <v>70</v>
      </c>
      <c r="C26" s="118" t="s">
        <v>71</v>
      </c>
      <c r="D26" s="268" t="s">
        <v>72</v>
      </c>
      <c r="E26" s="105">
        <f t="shared" si="1"/>
        <v>0</v>
      </c>
      <c r="F26" s="105">
        <f>SUM(M26:W26)</f>
        <v>0</v>
      </c>
      <c r="G26" s="105"/>
      <c r="H26" s="147">
        <f t="shared" si="0"/>
        <v>0</v>
      </c>
      <c r="I26" s="144"/>
      <c r="J26" s="105"/>
      <c r="K26" s="105"/>
      <c r="L26" s="105"/>
      <c r="M26" s="144"/>
      <c r="N26" s="144"/>
      <c r="O26" s="144"/>
      <c r="P26" s="144"/>
      <c r="Q26" s="144"/>
      <c r="R26" s="144"/>
      <c r="S26" s="42"/>
      <c r="T26" s="42"/>
      <c r="U26" s="42"/>
      <c r="V26" s="42"/>
      <c r="W26" s="144"/>
      <c r="X26" s="39"/>
    </row>
    <row r="27" spans="1:26" s="41" customFormat="1" ht="16.5" collapsed="1" thickBot="1" x14ac:dyDescent="0.25">
      <c r="A27" s="165">
        <v>1</v>
      </c>
      <c r="B27" s="130" t="s">
        <v>284</v>
      </c>
      <c r="C27" s="131"/>
      <c r="D27" s="132" t="s">
        <v>36</v>
      </c>
      <c r="E27" s="133">
        <f t="shared" ref="E27:G27" si="15">E28+E35+E40+E46+E47+E48</f>
        <v>126698430</v>
      </c>
      <c r="F27" s="133">
        <f t="shared" si="15"/>
        <v>3268360</v>
      </c>
      <c r="G27" s="133">
        <f t="shared" si="15"/>
        <v>0</v>
      </c>
      <c r="H27" s="149">
        <f>H28+H35+H40+H46+H47+H48</f>
        <v>129966790</v>
      </c>
      <c r="I27" s="133">
        <f>I28+I35+I40+I46+I47+I48</f>
        <v>4273050</v>
      </c>
      <c r="J27" s="133">
        <f>J28+J35+J40+J46+J47+J48+J39</f>
        <v>1001190</v>
      </c>
      <c r="K27" s="138">
        <f>K28+K35+K40+K46+K47+K48</f>
        <v>119754420</v>
      </c>
      <c r="L27" s="133">
        <f t="shared" ref="L27:Q27" si="16">L28+L35+L40+L46+L47+L48</f>
        <v>1669770</v>
      </c>
      <c r="M27" s="133">
        <f t="shared" si="16"/>
        <v>0</v>
      </c>
      <c r="N27" s="133">
        <f t="shared" si="16"/>
        <v>0</v>
      </c>
      <c r="O27" s="133">
        <f t="shared" si="16"/>
        <v>5000</v>
      </c>
      <c r="P27" s="133">
        <f t="shared" si="16"/>
        <v>3156220</v>
      </c>
      <c r="Q27" s="133">
        <f t="shared" si="16"/>
        <v>107140</v>
      </c>
      <c r="R27" s="133">
        <f t="shared" ref="R27:W27" si="17">R28+R35+R40+R46+R47+R48+R39</f>
        <v>0</v>
      </c>
      <c r="S27" s="133">
        <f t="shared" si="17"/>
        <v>0</v>
      </c>
      <c r="T27" s="133">
        <f t="shared" si="17"/>
        <v>0</v>
      </c>
      <c r="U27" s="133">
        <f t="shared" si="17"/>
        <v>0</v>
      </c>
      <c r="V27" s="133">
        <f t="shared" si="17"/>
        <v>0</v>
      </c>
      <c r="W27" s="133">
        <f t="shared" si="17"/>
        <v>0</v>
      </c>
      <c r="X27" s="39"/>
      <c r="Y27" s="265"/>
      <c r="Z27" s="55"/>
    </row>
    <row r="28" spans="1:26" x14ac:dyDescent="0.2">
      <c r="A28" s="271">
        <v>2</v>
      </c>
      <c r="B28" s="164" t="s">
        <v>359</v>
      </c>
      <c r="C28" s="119"/>
      <c r="D28" s="43" t="s">
        <v>36</v>
      </c>
      <c r="E28" s="43">
        <f t="shared" ref="E28:E33" si="18">SUM(I28:L28)</f>
        <v>110445750</v>
      </c>
      <c r="F28" s="43">
        <f>SUM(M28:W28)</f>
        <v>107140</v>
      </c>
      <c r="G28" s="43">
        <f>SUM(G29:G34)</f>
        <v>0</v>
      </c>
      <c r="H28" s="116">
        <f>SUM(H29:H34)</f>
        <v>110552890</v>
      </c>
      <c r="I28" s="43">
        <f>SUM(I29:I34)</f>
        <v>4273050</v>
      </c>
      <c r="J28" s="43">
        <f t="shared" ref="J28:W28" si="19">SUM(J29:J34)</f>
        <v>1001190</v>
      </c>
      <c r="K28" s="43">
        <f>SUM(K29:K34)</f>
        <v>103920780</v>
      </c>
      <c r="L28" s="43">
        <f t="shared" si="19"/>
        <v>1250730</v>
      </c>
      <c r="M28" s="43">
        <f t="shared" si="19"/>
        <v>0</v>
      </c>
      <c r="N28" s="43">
        <f t="shared" si="19"/>
        <v>0</v>
      </c>
      <c r="O28" s="43">
        <f t="shared" si="19"/>
        <v>0</v>
      </c>
      <c r="P28" s="43">
        <f t="shared" si="19"/>
        <v>0</v>
      </c>
      <c r="Q28" s="43">
        <f t="shared" si="19"/>
        <v>107140</v>
      </c>
      <c r="R28" s="43">
        <f t="shared" si="19"/>
        <v>0</v>
      </c>
      <c r="S28" s="43">
        <f t="shared" si="19"/>
        <v>0</v>
      </c>
      <c r="T28" s="43">
        <f t="shared" si="19"/>
        <v>0</v>
      </c>
      <c r="U28" s="43">
        <f t="shared" si="19"/>
        <v>0</v>
      </c>
      <c r="V28" s="43">
        <f t="shared" si="19"/>
        <v>0</v>
      </c>
      <c r="W28" s="43">
        <f t="shared" si="19"/>
        <v>0</v>
      </c>
      <c r="Z28" s="55"/>
    </row>
    <row r="29" spans="1:26" x14ac:dyDescent="0.2">
      <c r="A29" s="45">
        <v>3</v>
      </c>
      <c r="B29" s="44" t="s">
        <v>285</v>
      </c>
      <c r="C29" s="272">
        <v>111</v>
      </c>
      <c r="D29" s="45">
        <v>211</v>
      </c>
      <c r="E29" s="267">
        <f>SUM(I29:L29)</f>
        <v>84411550</v>
      </c>
      <c r="F29" s="267">
        <f t="shared" ref="F29:F47" si="20">SUM(M29:W29)</f>
        <v>0</v>
      </c>
      <c r="G29" s="267"/>
      <c r="H29" s="115">
        <f>SUM(E29:G29)</f>
        <v>84411550</v>
      </c>
      <c r="I29" s="105">
        <f>2982588.9+0.1+1</f>
        <v>2982590</v>
      </c>
      <c r="J29" s="105">
        <v>768960</v>
      </c>
      <c r="K29" s="105">
        <v>79700000</v>
      </c>
      <c r="L29" s="105">
        <v>960000</v>
      </c>
      <c r="M29" s="105"/>
      <c r="N29" s="105"/>
      <c r="O29" s="105"/>
      <c r="P29" s="105"/>
      <c r="Q29" s="105"/>
      <c r="R29" s="105"/>
      <c r="S29" s="97"/>
      <c r="T29" s="97"/>
      <c r="U29" s="97"/>
      <c r="V29" s="97"/>
      <c r="W29" s="105"/>
    </row>
    <row r="30" spans="1:26" x14ac:dyDescent="0.2">
      <c r="A30" s="45">
        <v>4</v>
      </c>
      <c r="B30" s="44" t="s">
        <v>286</v>
      </c>
      <c r="C30" s="272">
        <v>112</v>
      </c>
      <c r="D30" s="45">
        <v>212</v>
      </c>
      <c r="E30" s="267">
        <f>SUM(I30:L30)</f>
        <v>152190</v>
      </c>
      <c r="F30" s="267">
        <f>SUM(M30:W30)</f>
        <v>107140</v>
      </c>
      <c r="G30" s="267"/>
      <c r="H30" s="115">
        <f>SUM(E30:G30)</f>
        <v>259330</v>
      </c>
      <c r="I30" s="105"/>
      <c r="J30" s="105"/>
      <c r="K30" s="105">
        <v>151380</v>
      </c>
      <c r="L30" s="105">
        <v>810</v>
      </c>
      <c r="M30" s="105"/>
      <c r="N30" s="105"/>
      <c r="O30" s="105"/>
      <c r="P30" s="105"/>
      <c r="Q30" s="105">
        <v>107140</v>
      </c>
      <c r="R30" s="105"/>
      <c r="S30" s="97"/>
      <c r="T30" s="97"/>
      <c r="U30" s="97"/>
      <c r="V30" s="97"/>
      <c r="W30" s="105"/>
    </row>
    <row r="31" spans="1:26" x14ac:dyDescent="0.2">
      <c r="A31" s="45">
        <v>5</v>
      </c>
      <c r="B31" s="44" t="s">
        <v>287</v>
      </c>
      <c r="C31" s="320">
        <v>119</v>
      </c>
      <c r="D31" s="45">
        <v>213</v>
      </c>
      <c r="E31" s="267">
        <f>SUM(I31:L31)</f>
        <v>25882010</v>
      </c>
      <c r="F31" s="267">
        <f t="shared" si="20"/>
        <v>0</v>
      </c>
      <c r="G31" s="267"/>
      <c r="H31" s="115">
        <f t="shared" ref="H31:H47" si="21">SUM(E31:G31)</f>
        <v>25882010</v>
      </c>
      <c r="I31" s="105">
        <f>1290461-1</f>
        <v>1290460</v>
      </c>
      <c r="J31" s="105">
        <v>232230</v>
      </c>
      <c r="K31" s="105">
        <v>24069400</v>
      </c>
      <c r="L31" s="105">
        <v>289920</v>
      </c>
      <c r="M31" s="105"/>
      <c r="N31" s="105"/>
      <c r="O31" s="105"/>
      <c r="P31" s="105"/>
      <c r="Q31" s="105"/>
      <c r="R31" s="105"/>
      <c r="S31" s="97"/>
      <c r="T31" s="97"/>
      <c r="U31" s="97"/>
      <c r="V31" s="97"/>
      <c r="W31" s="105"/>
    </row>
    <row r="32" spans="1:26" x14ac:dyDescent="0.2">
      <c r="A32" s="45">
        <v>6</v>
      </c>
      <c r="B32" s="46" t="s">
        <v>288</v>
      </c>
      <c r="C32" s="321"/>
      <c r="D32" s="47">
        <v>226</v>
      </c>
      <c r="E32" s="267">
        <f t="shared" si="18"/>
        <v>0</v>
      </c>
      <c r="F32" s="267">
        <f t="shared" si="20"/>
        <v>0</v>
      </c>
      <c r="G32" s="267"/>
      <c r="H32" s="115">
        <f t="shared" si="21"/>
        <v>0</v>
      </c>
      <c r="I32" s="105"/>
      <c r="J32" s="105"/>
      <c r="K32" s="105"/>
      <c r="L32" s="105"/>
      <c r="M32" s="105"/>
      <c r="N32" s="105"/>
      <c r="O32" s="105"/>
      <c r="P32" s="105"/>
      <c r="Q32" s="105"/>
      <c r="R32" s="105"/>
      <c r="S32" s="97"/>
      <c r="T32" s="97"/>
      <c r="U32" s="97"/>
      <c r="V32" s="97"/>
      <c r="W32" s="105"/>
    </row>
    <row r="33" spans="1:24" x14ac:dyDescent="0.2">
      <c r="A33" s="45">
        <v>7</v>
      </c>
      <c r="B33" s="44" t="s">
        <v>289</v>
      </c>
      <c r="C33" s="321"/>
      <c r="D33" s="45">
        <v>266</v>
      </c>
      <c r="E33" s="267">
        <f t="shared" si="18"/>
        <v>0</v>
      </c>
      <c r="F33" s="267">
        <f t="shared" si="20"/>
        <v>0</v>
      </c>
      <c r="G33" s="267"/>
      <c r="H33" s="115">
        <f t="shared" si="21"/>
        <v>0</v>
      </c>
      <c r="I33" s="105"/>
      <c r="J33" s="105"/>
      <c r="K33" s="105"/>
      <c r="L33" s="105"/>
      <c r="M33" s="105"/>
      <c r="N33" s="105"/>
      <c r="O33" s="105"/>
      <c r="P33" s="105"/>
      <c r="Q33" s="105"/>
      <c r="R33" s="105"/>
      <c r="S33" s="97"/>
      <c r="T33" s="97"/>
      <c r="U33" s="97"/>
      <c r="V33" s="97"/>
      <c r="W33" s="105"/>
    </row>
    <row r="34" spans="1:24" x14ac:dyDescent="0.2">
      <c r="A34" s="45">
        <v>8</v>
      </c>
      <c r="B34" s="44" t="s">
        <v>321</v>
      </c>
      <c r="C34" s="322"/>
      <c r="D34" s="45">
        <v>211</v>
      </c>
      <c r="E34" s="267">
        <f t="shared" ref="E34:E47" si="22">SUM(I34:L34)</f>
        <v>0</v>
      </c>
      <c r="F34" s="267">
        <f t="shared" si="20"/>
        <v>0</v>
      </c>
      <c r="G34" s="267"/>
      <c r="H34" s="115">
        <f t="shared" si="21"/>
        <v>0</v>
      </c>
      <c r="I34" s="105"/>
      <c r="J34" s="105"/>
      <c r="K34" s="105"/>
      <c r="L34" s="105"/>
      <c r="M34" s="105"/>
      <c r="N34" s="105"/>
      <c r="O34" s="105"/>
      <c r="P34" s="105"/>
      <c r="Q34" s="105"/>
      <c r="R34" s="105"/>
      <c r="S34" s="97"/>
      <c r="T34" s="97"/>
      <c r="U34" s="97"/>
      <c r="V34" s="97"/>
      <c r="W34" s="105"/>
    </row>
    <row r="35" spans="1:24" s="113" customFormat="1" x14ac:dyDescent="0.2">
      <c r="A35" s="45">
        <v>9</v>
      </c>
      <c r="B35" s="48" t="s">
        <v>290</v>
      </c>
      <c r="C35" s="122"/>
      <c r="D35" s="49" t="s">
        <v>36</v>
      </c>
      <c r="E35" s="267">
        <f>SUM(E36:E39)</f>
        <v>2000000</v>
      </c>
      <c r="F35" s="267">
        <f t="shared" ref="F35:G35" si="23">SUM(F36:F39)</f>
        <v>5000</v>
      </c>
      <c r="G35" s="267">
        <f t="shared" si="23"/>
        <v>0</v>
      </c>
      <c r="H35" s="115">
        <f>SUM(H36:H39)</f>
        <v>2005000</v>
      </c>
      <c r="I35" s="49">
        <f>SUM(I36:I39)</f>
        <v>0</v>
      </c>
      <c r="J35" s="49">
        <f t="shared" ref="J35:W35" si="24">SUM(J36:J38)</f>
        <v>0</v>
      </c>
      <c r="K35" s="49">
        <f>SUM(K36:K39)</f>
        <v>2000000</v>
      </c>
      <c r="L35" s="49">
        <f t="shared" ref="L35:Q35" si="25">SUM(L36:L39)</f>
        <v>0</v>
      </c>
      <c r="M35" s="49">
        <f t="shared" si="25"/>
        <v>0</v>
      </c>
      <c r="N35" s="49">
        <f t="shared" si="25"/>
        <v>0</v>
      </c>
      <c r="O35" s="49">
        <f t="shared" si="25"/>
        <v>5000</v>
      </c>
      <c r="P35" s="49">
        <f t="shared" si="25"/>
        <v>0</v>
      </c>
      <c r="Q35" s="49">
        <f t="shared" si="25"/>
        <v>0</v>
      </c>
      <c r="R35" s="49">
        <f t="shared" si="24"/>
        <v>0</v>
      </c>
      <c r="S35" s="49">
        <f t="shared" si="24"/>
        <v>0</v>
      </c>
      <c r="T35" s="49">
        <f t="shared" si="24"/>
        <v>0</v>
      </c>
      <c r="U35" s="49">
        <f t="shared" si="24"/>
        <v>0</v>
      </c>
      <c r="V35" s="49">
        <f t="shared" si="24"/>
        <v>0</v>
      </c>
      <c r="W35" s="49">
        <f t="shared" si="24"/>
        <v>0</v>
      </c>
      <c r="X35" s="39"/>
    </row>
    <row r="36" spans="1:24" x14ac:dyDescent="0.2">
      <c r="A36" s="45">
        <v>10</v>
      </c>
      <c r="B36" s="44" t="s">
        <v>291</v>
      </c>
      <c r="C36" s="320">
        <v>321</v>
      </c>
      <c r="D36" s="45">
        <v>262</v>
      </c>
      <c r="E36" s="267">
        <f t="shared" si="22"/>
        <v>0</v>
      </c>
      <c r="F36" s="267">
        <f t="shared" si="20"/>
        <v>0</v>
      </c>
      <c r="G36" s="267"/>
      <c r="H36" s="115">
        <f t="shared" si="21"/>
        <v>0</v>
      </c>
      <c r="I36" s="105"/>
      <c r="J36" s="105"/>
      <c r="K36" s="105"/>
      <c r="L36" s="105"/>
      <c r="M36" s="105"/>
      <c r="N36" s="105"/>
      <c r="O36" s="105"/>
      <c r="P36" s="105"/>
      <c r="Q36" s="105"/>
      <c r="R36" s="105"/>
      <c r="S36" s="97"/>
      <c r="T36" s="97"/>
      <c r="U36" s="97"/>
      <c r="V36" s="97"/>
      <c r="W36" s="105"/>
    </row>
    <row r="37" spans="1:24" x14ac:dyDescent="0.2">
      <c r="A37" s="45">
        <v>11</v>
      </c>
      <c r="B37" s="44" t="s">
        <v>289</v>
      </c>
      <c r="C37" s="321"/>
      <c r="D37" s="45">
        <v>266</v>
      </c>
      <c r="E37" s="267">
        <f t="shared" si="22"/>
        <v>0</v>
      </c>
      <c r="F37" s="267">
        <f t="shared" si="20"/>
        <v>0</v>
      </c>
      <c r="G37" s="267"/>
      <c r="H37" s="115">
        <f t="shared" si="21"/>
        <v>0</v>
      </c>
      <c r="I37" s="105"/>
      <c r="J37" s="105"/>
      <c r="K37" s="105"/>
      <c r="L37" s="105"/>
      <c r="M37" s="105"/>
      <c r="N37" s="105"/>
      <c r="O37" s="105"/>
      <c r="P37" s="105"/>
      <c r="Q37" s="105"/>
      <c r="R37" s="105"/>
      <c r="S37" s="97"/>
      <c r="T37" s="97"/>
      <c r="U37" s="97"/>
      <c r="V37" s="97"/>
      <c r="W37" s="105"/>
    </row>
    <row r="38" spans="1:24" x14ac:dyDescent="0.2">
      <c r="A38" s="45">
        <v>12</v>
      </c>
      <c r="B38" s="44" t="s">
        <v>292</v>
      </c>
      <c r="C38" s="321"/>
      <c r="D38" s="45">
        <v>263</v>
      </c>
      <c r="E38" s="267">
        <f t="shared" si="22"/>
        <v>0</v>
      </c>
      <c r="F38" s="267">
        <f t="shared" si="20"/>
        <v>0</v>
      </c>
      <c r="G38" s="267"/>
      <c r="H38" s="115">
        <f t="shared" si="21"/>
        <v>0</v>
      </c>
      <c r="I38" s="105"/>
      <c r="J38" s="105"/>
      <c r="K38" s="105"/>
      <c r="L38" s="105"/>
      <c r="M38" s="105"/>
      <c r="N38" s="105"/>
      <c r="O38" s="105"/>
      <c r="P38" s="105"/>
      <c r="Q38" s="105"/>
      <c r="R38" s="105"/>
      <c r="S38" s="97"/>
      <c r="T38" s="97"/>
      <c r="U38" s="97"/>
      <c r="V38" s="97"/>
      <c r="W38" s="105"/>
    </row>
    <row r="39" spans="1:24" ht="12" customHeight="1" x14ac:dyDescent="0.2">
      <c r="A39" s="45">
        <v>13</v>
      </c>
      <c r="B39" s="44" t="s">
        <v>293</v>
      </c>
      <c r="C39" s="272">
        <v>323</v>
      </c>
      <c r="D39" s="194" t="s">
        <v>591</v>
      </c>
      <c r="E39" s="267">
        <f t="shared" si="22"/>
        <v>2000000</v>
      </c>
      <c r="F39" s="267">
        <f t="shared" si="20"/>
        <v>5000</v>
      </c>
      <c r="G39" s="267"/>
      <c r="H39" s="115">
        <f t="shared" si="21"/>
        <v>2005000</v>
      </c>
      <c r="I39" s="105"/>
      <c r="J39" s="105"/>
      <c r="K39" s="105">
        <v>2000000</v>
      </c>
      <c r="L39" s="105"/>
      <c r="M39" s="105"/>
      <c r="N39" s="105"/>
      <c r="O39" s="105">
        <v>5000</v>
      </c>
      <c r="P39" s="105"/>
      <c r="Q39" s="105"/>
      <c r="R39" s="105"/>
      <c r="S39" s="97"/>
      <c r="T39" s="97"/>
      <c r="U39" s="97"/>
      <c r="V39" s="97"/>
      <c r="W39" s="105"/>
    </row>
    <row r="40" spans="1:24" s="113" customFormat="1" x14ac:dyDescent="0.2">
      <c r="A40" s="45">
        <v>14</v>
      </c>
      <c r="B40" s="48" t="s">
        <v>294</v>
      </c>
      <c r="C40" s="122"/>
      <c r="D40" s="49" t="s">
        <v>36</v>
      </c>
      <c r="E40" s="267">
        <f t="shared" si="22"/>
        <v>646050</v>
      </c>
      <c r="F40" s="267">
        <f t="shared" si="20"/>
        <v>0</v>
      </c>
      <c r="G40" s="43">
        <f>SUM(G41:G45)</f>
        <v>0</v>
      </c>
      <c r="H40" s="115">
        <f>SUM(E40:G40)</f>
        <v>646050</v>
      </c>
      <c r="I40" s="49">
        <f>SUM(I41:I45)</f>
        <v>0</v>
      </c>
      <c r="J40" s="49">
        <f t="shared" ref="J40:W40" si="26">SUM(J41:J45)</f>
        <v>0</v>
      </c>
      <c r="K40" s="49">
        <f>SUM(K41:K45)</f>
        <v>646050</v>
      </c>
      <c r="L40" s="49">
        <f t="shared" si="26"/>
        <v>0</v>
      </c>
      <c r="M40" s="49">
        <f t="shared" si="26"/>
        <v>0</v>
      </c>
      <c r="N40" s="49">
        <f t="shared" si="26"/>
        <v>0</v>
      </c>
      <c r="O40" s="49">
        <f t="shared" si="26"/>
        <v>0</v>
      </c>
      <c r="P40" s="49">
        <f t="shared" si="26"/>
        <v>0</v>
      </c>
      <c r="Q40" s="49">
        <f t="shared" si="26"/>
        <v>0</v>
      </c>
      <c r="R40" s="49">
        <f t="shared" si="26"/>
        <v>0</v>
      </c>
      <c r="S40" s="49">
        <f t="shared" si="26"/>
        <v>0</v>
      </c>
      <c r="T40" s="49">
        <f t="shared" si="26"/>
        <v>0</v>
      </c>
      <c r="U40" s="49">
        <f t="shared" si="26"/>
        <v>0</v>
      </c>
      <c r="V40" s="49">
        <f t="shared" si="26"/>
        <v>0</v>
      </c>
      <c r="W40" s="49">
        <f t="shared" si="26"/>
        <v>0</v>
      </c>
      <c r="X40" s="39"/>
    </row>
    <row r="41" spans="1:24" x14ac:dyDescent="0.2">
      <c r="A41" s="45">
        <v>15</v>
      </c>
      <c r="B41" s="44" t="s">
        <v>295</v>
      </c>
      <c r="C41" s="320">
        <v>851</v>
      </c>
      <c r="D41" s="45">
        <v>291</v>
      </c>
      <c r="E41" s="267">
        <f t="shared" si="22"/>
        <v>300000</v>
      </c>
      <c r="F41" s="267">
        <f t="shared" si="20"/>
        <v>0</v>
      </c>
      <c r="G41" s="267"/>
      <c r="H41" s="115">
        <f t="shared" si="21"/>
        <v>300000</v>
      </c>
      <c r="I41" s="105"/>
      <c r="J41" s="105"/>
      <c r="K41" s="105">
        <v>300000</v>
      </c>
      <c r="L41" s="105"/>
      <c r="M41" s="105"/>
      <c r="N41" s="105"/>
      <c r="O41" s="105"/>
      <c r="P41" s="105"/>
      <c r="Q41" s="105"/>
      <c r="R41" s="105"/>
      <c r="S41" s="97"/>
      <c r="T41" s="97"/>
      <c r="U41" s="97"/>
      <c r="V41" s="97"/>
      <c r="W41" s="105"/>
    </row>
    <row r="42" spans="1:24" x14ac:dyDescent="0.2">
      <c r="A42" s="45">
        <v>16</v>
      </c>
      <c r="B42" s="44" t="s">
        <v>296</v>
      </c>
      <c r="C42" s="322"/>
      <c r="D42" s="45">
        <v>291</v>
      </c>
      <c r="E42" s="267">
        <f t="shared" si="22"/>
        <v>325050</v>
      </c>
      <c r="F42" s="267">
        <f t="shared" si="20"/>
        <v>0</v>
      </c>
      <c r="G42" s="267"/>
      <c r="H42" s="115">
        <f t="shared" si="21"/>
        <v>325050</v>
      </c>
      <c r="I42" s="105"/>
      <c r="J42" s="105"/>
      <c r="K42" s="105">
        <v>325050</v>
      </c>
      <c r="L42" s="105"/>
      <c r="M42" s="105"/>
      <c r="N42" s="105"/>
      <c r="O42" s="105"/>
      <c r="P42" s="105"/>
      <c r="Q42" s="105"/>
      <c r="R42" s="105"/>
      <c r="S42" s="97"/>
      <c r="T42" s="97"/>
      <c r="U42" s="97"/>
      <c r="V42" s="97"/>
      <c r="W42" s="105"/>
    </row>
    <row r="43" spans="1:24" x14ac:dyDescent="0.2">
      <c r="A43" s="45">
        <v>17</v>
      </c>
      <c r="B43" s="44" t="s">
        <v>297</v>
      </c>
      <c r="C43" s="272">
        <v>852</v>
      </c>
      <c r="D43" s="45">
        <v>291</v>
      </c>
      <c r="E43" s="267">
        <f t="shared" si="22"/>
        <v>21000</v>
      </c>
      <c r="F43" s="267">
        <f t="shared" si="20"/>
        <v>0</v>
      </c>
      <c r="G43" s="267"/>
      <c r="H43" s="115">
        <f t="shared" si="21"/>
        <v>21000</v>
      </c>
      <c r="I43" s="105"/>
      <c r="J43" s="105"/>
      <c r="K43" s="105">
        <v>21000</v>
      </c>
      <c r="L43" s="105"/>
      <c r="M43" s="105"/>
      <c r="N43" s="105"/>
      <c r="O43" s="105"/>
      <c r="P43" s="105"/>
      <c r="Q43" s="105"/>
      <c r="R43" s="105"/>
      <c r="S43" s="97"/>
      <c r="T43" s="97"/>
      <c r="U43" s="97"/>
      <c r="V43" s="97"/>
      <c r="W43" s="105"/>
    </row>
    <row r="44" spans="1:24" x14ac:dyDescent="0.2">
      <c r="A44" s="45">
        <v>18</v>
      </c>
      <c r="B44" s="44" t="s">
        <v>298</v>
      </c>
      <c r="C44" s="320">
        <v>853</v>
      </c>
      <c r="D44" s="45">
        <v>291</v>
      </c>
      <c r="E44" s="267">
        <f t="shared" si="22"/>
        <v>0</v>
      </c>
      <c r="F44" s="267">
        <f t="shared" si="20"/>
        <v>0</v>
      </c>
      <c r="G44" s="267"/>
      <c r="H44" s="115">
        <f t="shared" si="21"/>
        <v>0</v>
      </c>
      <c r="I44" s="105"/>
      <c r="J44" s="105"/>
      <c r="K44" s="105"/>
      <c r="L44" s="105"/>
      <c r="M44" s="105"/>
      <c r="N44" s="105"/>
      <c r="O44" s="105"/>
      <c r="P44" s="105"/>
      <c r="Q44" s="105"/>
      <c r="R44" s="105"/>
      <c r="S44" s="97"/>
      <c r="T44" s="97"/>
      <c r="U44" s="97"/>
      <c r="V44" s="97"/>
      <c r="W44" s="105"/>
    </row>
    <row r="45" spans="1:24" x14ac:dyDescent="0.2">
      <c r="A45" s="45">
        <v>19</v>
      </c>
      <c r="B45" s="44" t="s">
        <v>361</v>
      </c>
      <c r="C45" s="322"/>
      <c r="D45" s="194" t="s">
        <v>362</v>
      </c>
      <c r="E45" s="267">
        <f t="shared" si="22"/>
        <v>0</v>
      </c>
      <c r="F45" s="267">
        <f t="shared" si="20"/>
        <v>0</v>
      </c>
      <c r="G45" s="267"/>
      <c r="H45" s="115">
        <f t="shared" si="21"/>
        <v>0</v>
      </c>
      <c r="I45" s="105"/>
      <c r="J45" s="105"/>
      <c r="K45" s="105"/>
      <c r="L45" s="105"/>
      <c r="M45" s="105"/>
      <c r="N45" s="105"/>
      <c r="O45" s="105"/>
      <c r="P45" s="105"/>
      <c r="Q45" s="105"/>
      <c r="R45" s="105"/>
      <c r="S45" s="97"/>
      <c r="T45" s="97"/>
      <c r="U45" s="97"/>
      <c r="V45" s="97"/>
      <c r="W45" s="105"/>
    </row>
    <row r="46" spans="1:24" x14ac:dyDescent="0.2">
      <c r="A46" s="45">
        <v>20</v>
      </c>
      <c r="B46" s="48" t="s">
        <v>299</v>
      </c>
      <c r="C46" s="122"/>
      <c r="D46" s="49" t="s">
        <v>36</v>
      </c>
      <c r="E46" s="43">
        <f t="shared" si="22"/>
        <v>0</v>
      </c>
      <c r="F46" s="43">
        <f t="shared" si="20"/>
        <v>0</v>
      </c>
      <c r="G46" s="43"/>
      <c r="H46" s="115">
        <f t="shared" si="21"/>
        <v>0</v>
      </c>
      <c r="I46" s="49"/>
      <c r="J46" s="49"/>
      <c r="K46" s="49"/>
      <c r="L46" s="49"/>
      <c r="M46" s="49"/>
      <c r="N46" s="49"/>
      <c r="O46" s="49"/>
      <c r="P46" s="49"/>
      <c r="Q46" s="49"/>
      <c r="R46" s="49"/>
      <c r="S46" s="50"/>
      <c r="T46" s="50"/>
      <c r="U46" s="50"/>
      <c r="V46" s="50"/>
      <c r="W46" s="49"/>
    </row>
    <row r="47" spans="1:24" ht="13.5" thickBot="1" x14ac:dyDescent="0.25">
      <c r="A47" s="45">
        <v>21</v>
      </c>
      <c r="B47" s="48" t="s">
        <v>300</v>
      </c>
      <c r="C47" s="122"/>
      <c r="D47" s="49" t="s">
        <v>36</v>
      </c>
      <c r="E47" s="43">
        <f t="shared" si="22"/>
        <v>0</v>
      </c>
      <c r="F47" s="43">
        <f t="shared" si="20"/>
        <v>0</v>
      </c>
      <c r="G47" s="43"/>
      <c r="H47" s="115">
        <f t="shared" si="21"/>
        <v>0</v>
      </c>
      <c r="I47" s="49"/>
      <c r="J47" s="49"/>
      <c r="K47" s="49"/>
      <c r="L47" s="49"/>
      <c r="M47" s="49"/>
      <c r="N47" s="49"/>
      <c r="O47" s="49"/>
      <c r="P47" s="49"/>
      <c r="Q47" s="49"/>
      <c r="R47" s="49"/>
      <c r="S47" s="50"/>
      <c r="T47" s="50"/>
      <c r="U47" s="50"/>
      <c r="V47" s="50"/>
      <c r="W47" s="49"/>
    </row>
    <row r="48" spans="1:24" ht="16.5" thickBot="1" x14ac:dyDescent="0.25">
      <c r="A48" s="45">
        <v>22</v>
      </c>
      <c r="B48" s="134" t="s">
        <v>301</v>
      </c>
      <c r="C48" s="135"/>
      <c r="D48" s="136" t="s">
        <v>36</v>
      </c>
      <c r="E48" s="137">
        <f>SUM(E49:E77)</f>
        <v>13606630</v>
      </c>
      <c r="F48" s="137">
        <f t="shared" ref="F48:N48" si="27">SUM(F49:F77)</f>
        <v>3156220</v>
      </c>
      <c r="G48" s="137">
        <f>SUM(G49:G77)</f>
        <v>0</v>
      </c>
      <c r="H48" s="150">
        <f>SUM(H49:H77)</f>
        <v>16762850</v>
      </c>
      <c r="I48" s="137">
        <f>SUM(I49:I77)</f>
        <v>0</v>
      </c>
      <c r="J48" s="137">
        <f>SUM(J49:J77)</f>
        <v>0</v>
      </c>
      <c r="K48" s="137">
        <f>SUM(K49:K77)</f>
        <v>13187590</v>
      </c>
      <c r="L48" s="137">
        <f t="shared" si="27"/>
        <v>419040</v>
      </c>
      <c r="M48" s="137">
        <f t="shared" si="27"/>
        <v>0</v>
      </c>
      <c r="N48" s="137">
        <f t="shared" si="27"/>
        <v>0</v>
      </c>
      <c r="O48" s="137">
        <f>SUM(O49:O77)</f>
        <v>0</v>
      </c>
      <c r="P48" s="137">
        <f t="shared" ref="P48" si="28">SUM(P49:P77)</f>
        <v>3156220</v>
      </c>
      <c r="Q48" s="137">
        <f>SUM(Q49:Q77)</f>
        <v>0</v>
      </c>
      <c r="R48" s="137">
        <f t="shared" ref="R48:V48" si="29">SUM(R49:R77)</f>
        <v>0</v>
      </c>
      <c r="S48" s="137">
        <f t="shared" si="29"/>
        <v>0</v>
      </c>
      <c r="T48" s="137">
        <f t="shared" si="29"/>
        <v>0</v>
      </c>
      <c r="U48" s="137">
        <f t="shared" si="29"/>
        <v>0</v>
      </c>
      <c r="V48" s="137">
        <f t="shared" si="29"/>
        <v>0</v>
      </c>
      <c r="W48" s="137">
        <f>SUM(W49:W77)</f>
        <v>0</v>
      </c>
    </row>
    <row r="49" spans="1:29" x14ac:dyDescent="0.2">
      <c r="A49" s="45">
        <v>23</v>
      </c>
      <c r="B49" s="153" t="s">
        <v>302</v>
      </c>
      <c r="C49" s="320">
        <v>244</v>
      </c>
      <c r="D49" s="45">
        <v>221</v>
      </c>
      <c r="E49" s="105">
        <f>SUM(I49:L49)</f>
        <v>158820</v>
      </c>
      <c r="F49" s="105">
        <f>SUM(M49:W49)</f>
        <v>0</v>
      </c>
      <c r="G49" s="105"/>
      <c r="H49" s="115">
        <f>SUM(E49:G49)</f>
        <v>158820</v>
      </c>
      <c r="I49" s="105"/>
      <c r="J49" s="105"/>
      <c r="K49" s="105">
        <v>153340</v>
      </c>
      <c r="L49" s="105">
        <v>5480</v>
      </c>
      <c r="M49" s="105"/>
      <c r="N49" s="105"/>
      <c r="O49" s="105"/>
      <c r="P49" s="105"/>
      <c r="Q49" s="105"/>
      <c r="R49" s="105"/>
      <c r="S49" s="97"/>
      <c r="T49" s="97"/>
      <c r="U49" s="97"/>
      <c r="V49" s="97"/>
      <c r="W49" s="105"/>
    </row>
    <row r="50" spans="1:29" x14ac:dyDescent="0.2">
      <c r="A50" s="45">
        <v>24</v>
      </c>
      <c r="B50" s="153" t="s">
        <v>303</v>
      </c>
      <c r="C50" s="321"/>
      <c r="D50" s="45">
        <v>222</v>
      </c>
      <c r="E50" s="105">
        <f t="shared" ref="E50:E76" si="30">SUM(I50:L50)</f>
        <v>0</v>
      </c>
      <c r="F50" s="105">
        <f t="shared" ref="F50:F76" si="31">SUM(M50:W50)</f>
        <v>0</v>
      </c>
      <c r="G50" s="105"/>
      <c r="H50" s="115">
        <f t="shared" ref="H50:H86" si="32">SUM(E50:G50)</f>
        <v>0</v>
      </c>
      <c r="I50" s="105"/>
      <c r="J50" s="105"/>
      <c r="K50" s="105"/>
      <c r="L50" s="105"/>
      <c r="M50" s="105"/>
      <c r="N50" s="105"/>
      <c r="O50" s="105"/>
      <c r="P50" s="105"/>
      <c r="Q50" s="105"/>
      <c r="R50" s="105"/>
      <c r="S50" s="97"/>
      <c r="T50" s="97"/>
      <c r="U50" s="97"/>
      <c r="V50" s="97"/>
      <c r="W50" s="105"/>
      <c r="AC50" s="39" t="s">
        <v>439</v>
      </c>
    </row>
    <row r="51" spans="1:29" x14ac:dyDescent="0.2">
      <c r="A51" s="45">
        <v>25</v>
      </c>
      <c r="B51" s="153" t="s">
        <v>350</v>
      </c>
      <c r="C51" s="321"/>
      <c r="D51" s="45">
        <v>223</v>
      </c>
      <c r="E51" s="105">
        <f t="shared" si="30"/>
        <v>751580</v>
      </c>
      <c r="F51" s="105">
        <f t="shared" si="31"/>
        <v>0</v>
      </c>
      <c r="G51" s="105"/>
      <c r="H51" s="115">
        <f t="shared" si="32"/>
        <v>751580</v>
      </c>
      <c r="I51" s="105"/>
      <c r="J51" s="105"/>
      <c r="K51" s="105">
        <v>727520</v>
      </c>
      <c r="L51" s="105">
        <v>24060</v>
      </c>
      <c r="M51" s="105"/>
      <c r="N51" s="105"/>
      <c r="O51" s="105"/>
      <c r="P51" s="105"/>
      <c r="Q51" s="105"/>
      <c r="R51" s="105"/>
      <c r="S51" s="97"/>
      <c r="T51" s="97"/>
      <c r="U51" s="97"/>
      <c r="V51" s="97"/>
      <c r="W51" s="105"/>
    </row>
    <row r="52" spans="1:29" x14ac:dyDescent="0.2">
      <c r="A52" s="45">
        <v>26</v>
      </c>
      <c r="B52" s="153" t="s">
        <v>590</v>
      </c>
      <c r="C52" s="321"/>
      <c r="D52" s="45">
        <v>224</v>
      </c>
      <c r="E52" s="105">
        <f t="shared" si="30"/>
        <v>0</v>
      </c>
      <c r="F52" s="105">
        <f t="shared" si="31"/>
        <v>0</v>
      </c>
      <c r="G52" s="105"/>
      <c r="H52" s="115">
        <f t="shared" si="32"/>
        <v>0</v>
      </c>
      <c r="I52" s="105"/>
      <c r="J52" s="105"/>
      <c r="K52" s="105"/>
      <c r="L52" s="105"/>
      <c r="M52" s="105"/>
      <c r="N52" s="105"/>
      <c r="O52" s="105"/>
      <c r="P52" s="105"/>
      <c r="Q52" s="105"/>
      <c r="R52" s="105"/>
      <c r="S52" s="97"/>
      <c r="T52" s="97"/>
      <c r="U52" s="97"/>
      <c r="V52" s="97"/>
      <c r="W52" s="105"/>
    </row>
    <row r="53" spans="1:29" x14ac:dyDescent="0.2">
      <c r="A53" s="45">
        <v>27</v>
      </c>
      <c r="B53" s="153" t="s">
        <v>304</v>
      </c>
      <c r="C53" s="322"/>
      <c r="D53" s="45">
        <v>225</v>
      </c>
      <c r="E53" s="105">
        <f t="shared" si="30"/>
        <v>0</v>
      </c>
      <c r="F53" s="105">
        <f t="shared" si="31"/>
        <v>0</v>
      </c>
      <c r="G53" s="105"/>
      <c r="H53" s="115">
        <f t="shared" si="32"/>
        <v>0</v>
      </c>
      <c r="I53" s="105"/>
      <c r="J53" s="105"/>
      <c r="K53" s="105"/>
      <c r="L53" s="105"/>
      <c r="M53" s="105"/>
      <c r="N53" s="105"/>
      <c r="O53" s="105"/>
      <c r="P53" s="105"/>
      <c r="Q53" s="105"/>
      <c r="R53" s="105"/>
      <c r="S53" s="97"/>
      <c r="T53" s="97"/>
      <c r="U53" s="97"/>
      <c r="V53" s="97"/>
      <c r="W53" s="105"/>
    </row>
    <row r="54" spans="1:29" x14ac:dyDescent="0.2">
      <c r="A54" s="45">
        <v>28</v>
      </c>
      <c r="B54" s="153" t="s">
        <v>305</v>
      </c>
      <c r="C54" s="272">
        <v>243</v>
      </c>
      <c r="D54" s="45">
        <v>225</v>
      </c>
      <c r="E54" s="105">
        <f t="shared" si="30"/>
        <v>0</v>
      </c>
      <c r="F54" s="105">
        <f t="shared" si="31"/>
        <v>0</v>
      </c>
      <c r="G54" s="105"/>
      <c r="H54" s="115">
        <f t="shared" si="32"/>
        <v>0</v>
      </c>
      <c r="I54" s="105"/>
      <c r="J54" s="105"/>
      <c r="K54" s="105"/>
      <c r="L54" s="105"/>
      <c r="M54" s="105"/>
      <c r="N54" s="105"/>
      <c r="O54" s="105"/>
      <c r="P54" s="105"/>
      <c r="Q54" s="105"/>
      <c r="R54" s="105"/>
      <c r="S54" s="97"/>
      <c r="T54" s="97"/>
      <c r="U54" s="97"/>
      <c r="V54" s="97"/>
      <c r="W54" s="105"/>
      <c r="Y54" s="55"/>
    </row>
    <row r="55" spans="1:29" x14ac:dyDescent="0.2">
      <c r="A55" s="45">
        <v>29</v>
      </c>
      <c r="B55" s="153" t="s">
        <v>306</v>
      </c>
      <c r="C55" s="320">
        <v>244</v>
      </c>
      <c r="D55" s="45">
        <v>225</v>
      </c>
      <c r="E55" s="105">
        <f t="shared" si="30"/>
        <v>1367230</v>
      </c>
      <c r="F55" s="105">
        <f t="shared" si="31"/>
        <v>0</v>
      </c>
      <c r="G55" s="105"/>
      <c r="H55" s="115">
        <f t="shared" si="32"/>
        <v>1367230</v>
      </c>
      <c r="I55" s="105"/>
      <c r="J55" s="105"/>
      <c r="K55" s="105">
        <v>1247230</v>
      </c>
      <c r="L55" s="105">
        <v>120000</v>
      </c>
      <c r="M55" s="105"/>
      <c r="N55" s="105"/>
      <c r="O55" s="105"/>
      <c r="P55" s="105"/>
      <c r="Q55" s="105"/>
      <c r="R55" s="105"/>
      <c r="S55" s="97"/>
      <c r="T55" s="97"/>
      <c r="U55" s="97"/>
      <c r="V55" s="97"/>
      <c r="W55" s="105"/>
      <c r="Y55" s="55"/>
    </row>
    <row r="56" spans="1:29" x14ac:dyDescent="0.2">
      <c r="A56" s="45">
        <v>30</v>
      </c>
      <c r="B56" s="153" t="s">
        <v>288</v>
      </c>
      <c r="C56" s="321"/>
      <c r="D56" s="45">
        <v>226</v>
      </c>
      <c r="E56" s="105">
        <f t="shared" si="30"/>
        <v>700000</v>
      </c>
      <c r="F56" s="105">
        <f t="shared" si="31"/>
        <v>0</v>
      </c>
      <c r="G56" s="105"/>
      <c r="H56" s="115">
        <f t="shared" si="32"/>
        <v>700000</v>
      </c>
      <c r="I56" s="105"/>
      <c r="J56" s="105"/>
      <c r="K56" s="105">
        <f>1287330-606830</f>
        <v>680500</v>
      </c>
      <c r="L56" s="105">
        <v>19500</v>
      </c>
      <c r="M56" s="105"/>
      <c r="N56" s="105"/>
      <c r="O56" s="105"/>
      <c r="P56" s="105"/>
      <c r="Q56" s="105"/>
      <c r="R56" s="105"/>
      <c r="S56" s="97"/>
      <c r="T56" s="97"/>
      <c r="U56" s="97"/>
      <c r="V56" s="97"/>
      <c r="W56" s="105"/>
      <c r="Y56" s="55"/>
    </row>
    <row r="57" spans="1:29" x14ac:dyDescent="0.2">
      <c r="A57" s="45">
        <v>31</v>
      </c>
      <c r="B57" s="153" t="s">
        <v>307</v>
      </c>
      <c r="C57" s="321"/>
      <c r="D57" s="45">
        <v>227</v>
      </c>
      <c r="E57" s="105">
        <f t="shared" si="30"/>
        <v>0</v>
      </c>
      <c r="F57" s="105">
        <f t="shared" si="31"/>
        <v>0</v>
      </c>
      <c r="G57" s="105"/>
      <c r="H57" s="115">
        <f t="shared" si="32"/>
        <v>0</v>
      </c>
      <c r="I57" s="105"/>
      <c r="J57" s="105"/>
      <c r="K57" s="105"/>
      <c r="L57" s="105"/>
      <c r="M57" s="105"/>
      <c r="N57" s="105"/>
      <c r="O57" s="105"/>
      <c r="P57" s="105"/>
      <c r="Q57" s="105"/>
      <c r="R57" s="105"/>
      <c r="S57" s="97"/>
      <c r="T57" s="97"/>
      <c r="U57" s="97"/>
      <c r="V57" s="97"/>
      <c r="W57" s="105"/>
      <c r="Y57" s="55"/>
    </row>
    <row r="58" spans="1:29" x14ac:dyDescent="0.2">
      <c r="A58" s="45">
        <v>32</v>
      </c>
      <c r="B58" s="153" t="s">
        <v>308</v>
      </c>
      <c r="C58" s="321"/>
      <c r="D58" s="45">
        <v>228</v>
      </c>
      <c r="E58" s="105">
        <f t="shared" si="30"/>
        <v>0</v>
      </c>
      <c r="F58" s="105">
        <f t="shared" si="31"/>
        <v>0</v>
      </c>
      <c r="G58" s="105"/>
      <c r="H58" s="115">
        <f t="shared" si="32"/>
        <v>0</v>
      </c>
      <c r="I58" s="105"/>
      <c r="J58" s="105"/>
      <c r="K58" s="105"/>
      <c r="L58" s="105"/>
      <c r="M58" s="105"/>
      <c r="N58" s="105"/>
      <c r="O58" s="105"/>
      <c r="P58" s="105"/>
      <c r="Q58" s="105"/>
      <c r="R58" s="105"/>
      <c r="S58" s="97"/>
      <c r="T58" s="97"/>
      <c r="U58" s="97"/>
      <c r="V58" s="97"/>
      <c r="W58" s="105"/>
      <c r="Y58" s="55"/>
    </row>
    <row r="59" spans="1:29" x14ac:dyDescent="0.2">
      <c r="A59" s="45">
        <v>33</v>
      </c>
      <c r="B59" s="258" t="s">
        <v>353</v>
      </c>
      <c r="C59" s="321"/>
      <c r="D59" s="45">
        <v>229</v>
      </c>
      <c r="E59" s="105">
        <f t="shared" si="30"/>
        <v>0</v>
      </c>
      <c r="F59" s="105">
        <f t="shared" si="31"/>
        <v>0</v>
      </c>
      <c r="G59" s="105"/>
      <c r="H59" s="115">
        <f t="shared" si="32"/>
        <v>0</v>
      </c>
      <c r="I59" s="105"/>
      <c r="J59" s="105"/>
      <c r="K59" s="105"/>
      <c r="L59" s="105"/>
      <c r="M59" s="105"/>
      <c r="N59" s="105"/>
      <c r="O59" s="105"/>
      <c r="P59" s="105"/>
      <c r="Q59" s="105"/>
      <c r="R59" s="105"/>
      <c r="S59" s="97"/>
      <c r="T59" s="97"/>
      <c r="U59" s="97"/>
      <c r="V59" s="97"/>
      <c r="W59" s="105"/>
      <c r="Y59" s="55"/>
    </row>
    <row r="60" spans="1:29" x14ac:dyDescent="0.2">
      <c r="A60" s="45">
        <v>34</v>
      </c>
      <c r="B60" s="153" t="s">
        <v>309</v>
      </c>
      <c r="C60" s="321"/>
      <c r="D60" s="45">
        <v>310</v>
      </c>
      <c r="E60" s="105">
        <f t="shared" si="30"/>
        <v>0</v>
      </c>
      <c r="F60" s="105">
        <f t="shared" si="31"/>
        <v>0</v>
      </c>
      <c r="G60" s="105"/>
      <c r="H60" s="115">
        <f t="shared" si="32"/>
        <v>0</v>
      </c>
      <c r="I60" s="105"/>
      <c r="J60" s="105"/>
      <c r="K60" s="105"/>
      <c r="L60" s="105"/>
      <c r="M60" s="105"/>
      <c r="N60" s="105"/>
      <c r="O60" s="105"/>
      <c r="P60" s="105"/>
      <c r="Q60" s="105"/>
      <c r="R60" s="105"/>
      <c r="S60" s="97"/>
      <c r="T60" s="97"/>
      <c r="U60" s="97"/>
      <c r="V60" s="97"/>
      <c r="W60" s="105"/>
      <c r="Y60" s="55"/>
    </row>
    <row r="61" spans="1:29" x14ac:dyDescent="0.2">
      <c r="A61" s="45">
        <v>35</v>
      </c>
      <c r="B61" s="153" t="s">
        <v>310</v>
      </c>
      <c r="C61" s="321"/>
      <c r="D61" s="45">
        <v>341</v>
      </c>
      <c r="E61" s="105">
        <f t="shared" si="30"/>
        <v>50000</v>
      </c>
      <c r="F61" s="105">
        <f t="shared" si="31"/>
        <v>0</v>
      </c>
      <c r="G61" s="105"/>
      <c r="H61" s="115">
        <f t="shared" si="32"/>
        <v>50000</v>
      </c>
      <c r="I61" s="105"/>
      <c r="J61" s="105"/>
      <c r="K61" s="105">
        <v>50000</v>
      </c>
      <c r="L61" s="105"/>
      <c r="M61" s="105"/>
      <c r="N61" s="105"/>
      <c r="O61" s="105"/>
      <c r="P61" s="105"/>
      <c r="Q61" s="105"/>
      <c r="R61" s="105"/>
      <c r="S61" s="97"/>
      <c r="T61" s="97"/>
      <c r="U61" s="97"/>
      <c r="V61" s="97"/>
      <c r="W61" s="105"/>
      <c r="Y61" s="55"/>
    </row>
    <row r="62" spans="1:29" x14ac:dyDescent="0.2">
      <c r="A62" s="45">
        <v>36</v>
      </c>
      <c r="B62" s="153" t="s">
        <v>311</v>
      </c>
      <c r="C62" s="321"/>
      <c r="D62" s="45">
        <v>342</v>
      </c>
      <c r="E62" s="105">
        <f t="shared" si="30"/>
        <v>3500000</v>
      </c>
      <c r="F62" s="105">
        <f t="shared" si="31"/>
        <v>3156220</v>
      </c>
      <c r="G62" s="105"/>
      <c r="H62" s="115">
        <f>SUM(E62:G62)</f>
        <v>6656220</v>
      </c>
      <c r="I62" s="105"/>
      <c r="J62" s="105"/>
      <c r="K62" s="105">
        <v>3500000</v>
      </c>
      <c r="L62" s="105"/>
      <c r="M62" s="105"/>
      <c r="N62" s="105"/>
      <c r="O62" s="105"/>
      <c r="P62" s="105">
        <v>3156220</v>
      </c>
      <c r="Q62" s="105"/>
      <c r="R62" s="105"/>
      <c r="S62" s="97"/>
      <c r="T62" s="97"/>
      <c r="U62" s="97"/>
      <c r="V62" s="97"/>
      <c r="W62" s="105"/>
    </row>
    <row r="63" spans="1:29" x14ac:dyDescent="0.2">
      <c r="A63" s="45">
        <v>37</v>
      </c>
      <c r="B63" s="153" t="s">
        <v>312</v>
      </c>
      <c r="C63" s="321"/>
      <c r="D63" s="45">
        <v>343</v>
      </c>
      <c r="E63" s="105">
        <f t="shared" si="30"/>
        <v>250000</v>
      </c>
      <c r="F63" s="105">
        <f t="shared" si="31"/>
        <v>0</v>
      </c>
      <c r="G63" s="105"/>
      <c r="H63" s="115">
        <f t="shared" si="32"/>
        <v>250000</v>
      </c>
      <c r="I63" s="105"/>
      <c r="J63" s="105"/>
      <c r="K63" s="105"/>
      <c r="L63" s="105">
        <v>250000</v>
      </c>
      <c r="M63" s="105"/>
      <c r="N63" s="105"/>
      <c r="O63" s="105"/>
      <c r="P63" s="105"/>
      <c r="Q63" s="105"/>
      <c r="R63" s="105"/>
      <c r="S63" s="97"/>
      <c r="T63" s="97"/>
      <c r="U63" s="97"/>
      <c r="V63" s="97"/>
      <c r="W63" s="105"/>
    </row>
    <row r="64" spans="1:29" x14ac:dyDescent="0.2">
      <c r="A64" s="45">
        <v>38</v>
      </c>
      <c r="B64" s="153" t="s">
        <v>313</v>
      </c>
      <c r="C64" s="321"/>
      <c r="D64" s="45">
        <v>344</v>
      </c>
      <c r="E64" s="105">
        <f t="shared" si="30"/>
        <v>1824770</v>
      </c>
      <c r="F64" s="105">
        <f t="shared" si="31"/>
        <v>0</v>
      </c>
      <c r="G64" s="105"/>
      <c r="H64" s="115">
        <f t="shared" si="32"/>
        <v>1824770</v>
      </c>
      <c r="I64" s="105"/>
      <c r="J64" s="105"/>
      <c r="K64" s="105">
        <f>2566670-741900</f>
        <v>1824770</v>
      </c>
      <c r="L64" s="105"/>
      <c r="M64" s="105"/>
      <c r="N64" s="105"/>
      <c r="O64" s="105"/>
      <c r="P64" s="105"/>
      <c r="Q64" s="105"/>
      <c r="R64" s="105"/>
      <c r="S64" s="97"/>
      <c r="T64" s="97"/>
      <c r="U64" s="97"/>
      <c r="V64" s="97"/>
      <c r="W64" s="105"/>
    </row>
    <row r="65" spans="1:23" x14ac:dyDescent="0.2">
      <c r="A65" s="45">
        <v>39</v>
      </c>
      <c r="B65" s="153" t="s">
        <v>314</v>
      </c>
      <c r="C65" s="321"/>
      <c r="D65" s="45">
        <v>345</v>
      </c>
      <c r="E65" s="105">
        <f t="shared" si="30"/>
        <v>50000</v>
      </c>
      <c r="F65" s="105">
        <f t="shared" si="31"/>
        <v>0</v>
      </c>
      <c r="G65" s="105"/>
      <c r="H65" s="115">
        <f t="shared" si="32"/>
        <v>50000</v>
      </c>
      <c r="I65" s="105"/>
      <c r="J65" s="105"/>
      <c r="K65" s="105">
        <v>50000</v>
      </c>
      <c r="L65" s="105"/>
      <c r="M65" s="105"/>
      <c r="N65" s="105"/>
      <c r="O65" s="105"/>
      <c r="P65" s="105"/>
      <c r="Q65" s="105"/>
      <c r="R65" s="105"/>
      <c r="S65" s="97"/>
      <c r="T65" s="97"/>
      <c r="U65" s="97"/>
      <c r="V65" s="97"/>
      <c r="W65" s="105"/>
    </row>
    <row r="66" spans="1:23" x14ac:dyDescent="0.2">
      <c r="A66" s="45">
        <v>40</v>
      </c>
      <c r="B66" s="153" t="s">
        <v>315</v>
      </c>
      <c r="C66" s="321"/>
      <c r="D66" s="45">
        <v>346</v>
      </c>
      <c r="E66" s="105">
        <f t="shared" si="30"/>
        <v>0</v>
      </c>
      <c r="F66" s="105">
        <f t="shared" si="31"/>
        <v>0</v>
      </c>
      <c r="G66" s="105"/>
      <c r="H66" s="115">
        <f>SUM(E66:G66)</f>
        <v>0</v>
      </c>
      <c r="I66" s="105"/>
      <c r="J66" s="105"/>
      <c r="K66" s="262"/>
      <c r="L66" s="262"/>
      <c r="M66" s="105"/>
      <c r="N66" s="105"/>
      <c r="O66" s="105"/>
      <c r="P66" s="105"/>
      <c r="Q66" s="105"/>
      <c r="R66" s="105"/>
      <c r="S66" s="97"/>
      <c r="T66" s="97"/>
      <c r="U66" s="97"/>
      <c r="V66" s="97"/>
      <c r="W66" s="105"/>
    </row>
    <row r="67" spans="1:23" x14ac:dyDescent="0.2">
      <c r="A67" s="45">
        <v>41</v>
      </c>
      <c r="B67" s="153" t="s">
        <v>316</v>
      </c>
      <c r="C67" s="321"/>
      <c r="D67" s="45">
        <v>349</v>
      </c>
      <c r="E67" s="105">
        <f t="shared" si="30"/>
        <v>0</v>
      </c>
      <c r="F67" s="105">
        <f t="shared" si="31"/>
        <v>0</v>
      </c>
      <c r="G67" s="105"/>
      <c r="H67" s="115">
        <f t="shared" si="32"/>
        <v>0</v>
      </c>
      <c r="I67" s="105"/>
      <c r="J67" s="105"/>
      <c r="K67" s="262"/>
      <c r="L67" s="262"/>
      <c r="M67" s="105"/>
      <c r="N67" s="105"/>
      <c r="O67" s="105"/>
      <c r="P67" s="105"/>
      <c r="Q67" s="105"/>
      <c r="R67" s="105"/>
      <c r="S67" s="97"/>
      <c r="T67" s="97"/>
      <c r="U67" s="97"/>
      <c r="V67" s="97"/>
      <c r="W67" s="105"/>
    </row>
    <row r="68" spans="1:23" x14ac:dyDescent="0.2">
      <c r="A68" s="45">
        <v>42</v>
      </c>
      <c r="B68" s="44" t="s">
        <v>360</v>
      </c>
      <c r="C68" s="321"/>
      <c r="D68" s="45" t="s">
        <v>271</v>
      </c>
      <c r="E68" s="105">
        <f t="shared" si="30"/>
        <v>0</v>
      </c>
      <c r="F68" s="105">
        <f t="shared" si="31"/>
        <v>0</v>
      </c>
      <c r="G68" s="105"/>
      <c r="H68" s="115">
        <f>SUM(E68:G68)</f>
        <v>0</v>
      </c>
      <c r="I68" s="105"/>
      <c r="J68" s="105"/>
      <c r="K68" s="105"/>
      <c r="L68" s="105"/>
      <c r="M68" s="105"/>
      <c r="N68" s="105"/>
      <c r="O68" s="105"/>
      <c r="P68" s="105"/>
      <c r="Q68" s="105"/>
      <c r="R68" s="105"/>
      <c r="S68" s="97"/>
      <c r="T68" s="97"/>
      <c r="U68" s="97"/>
      <c r="V68" s="97"/>
      <c r="W68" s="105"/>
    </row>
    <row r="69" spans="1:23" ht="13.5" customHeight="1" x14ac:dyDescent="0.2">
      <c r="A69" s="45">
        <v>43</v>
      </c>
      <c r="B69" s="44" t="s">
        <v>355</v>
      </c>
      <c r="C69" s="322"/>
      <c r="D69" s="45">
        <v>223</v>
      </c>
      <c r="E69" s="105">
        <f t="shared" si="30"/>
        <v>2000000</v>
      </c>
      <c r="F69" s="105">
        <f t="shared" si="31"/>
        <v>0</v>
      </c>
      <c r="G69" s="105"/>
      <c r="H69" s="115">
        <f>SUM(E69:G69)</f>
        <v>2000000</v>
      </c>
      <c r="I69" s="105"/>
      <c r="J69" s="105"/>
      <c r="K69" s="105">
        <v>2000000</v>
      </c>
      <c r="L69" s="105"/>
      <c r="M69" s="105"/>
      <c r="N69" s="105"/>
      <c r="O69" s="105"/>
      <c r="P69" s="105"/>
      <c r="Q69" s="105"/>
      <c r="R69" s="105"/>
      <c r="S69" s="97"/>
      <c r="T69" s="97"/>
      <c r="U69" s="97"/>
      <c r="V69" s="97"/>
      <c r="W69" s="105"/>
    </row>
    <row r="70" spans="1:23" x14ac:dyDescent="0.2">
      <c r="A70" s="45">
        <v>44</v>
      </c>
      <c r="B70" s="44" t="s">
        <v>305</v>
      </c>
      <c r="C70" s="272">
        <v>243</v>
      </c>
      <c r="D70" s="45">
        <v>226</v>
      </c>
      <c r="E70" s="105">
        <f t="shared" si="30"/>
        <v>0</v>
      </c>
      <c r="F70" s="105">
        <f t="shared" si="31"/>
        <v>0</v>
      </c>
      <c r="G70" s="105"/>
      <c r="H70" s="115">
        <f t="shared" ref="H70:H77" si="33">SUM(E70:G70)</f>
        <v>0</v>
      </c>
      <c r="I70" s="105"/>
      <c r="J70" s="105"/>
      <c r="K70" s="105"/>
      <c r="L70" s="105"/>
      <c r="M70" s="105"/>
      <c r="N70" s="105"/>
      <c r="O70" s="105"/>
      <c r="P70" s="105"/>
      <c r="Q70" s="105"/>
      <c r="R70" s="105"/>
      <c r="S70" s="97"/>
      <c r="T70" s="97"/>
      <c r="U70" s="97"/>
      <c r="V70" s="97"/>
      <c r="W70" s="105"/>
    </row>
    <row r="71" spans="1:23" x14ac:dyDescent="0.2">
      <c r="A71" s="45">
        <v>45</v>
      </c>
      <c r="B71" s="44" t="s">
        <v>356</v>
      </c>
      <c r="C71" s="336">
        <v>244</v>
      </c>
      <c r="D71" s="45">
        <v>226</v>
      </c>
      <c r="E71" s="105">
        <f t="shared" si="30"/>
        <v>2347400</v>
      </c>
      <c r="F71" s="105">
        <f t="shared" si="31"/>
        <v>0</v>
      </c>
      <c r="G71" s="105"/>
      <c r="H71" s="115">
        <f t="shared" si="33"/>
        <v>2347400</v>
      </c>
      <c r="I71" s="105"/>
      <c r="J71" s="105"/>
      <c r="K71" s="105">
        <v>2347400</v>
      </c>
      <c r="L71" s="105"/>
      <c r="M71" s="105"/>
      <c r="N71" s="105"/>
      <c r="O71" s="105"/>
      <c r="P71" s="105"/>
      <c r="Q71" s="105"/>
      <c r="R71" s="105"/>
      <c r="S71" s="97"/>
      <c r="T71" s="97"/>
      <c r="U71" s="97"/>
      <c r="V71" s="97"/>
      <c r="W71" s="105"/>
    </row>
    <row r="72" spans="1:23" x14ac:dyDescent="0.2">
      <c r="A72" s="45">
        <v>46</v>
      </c>
      <c r="B72" s="44" t="s">
        <v>357</v>
      </c>
      <c r="C72" s="336"/>
      <c r="D72" s="45">
        <v>226</v>
      </c>
      <c r="E72" s="105">
        <f t="shared" si="30"/>
        <v>606830</v>
      </c>
      <c r="F72" s="105">
        <f t="shared" si="31"/>
        <v>0</v>
      </c>
      <c r="G72" s="105"/>
      <c r="H72" s="115">
        <f t="shared" si="33"/>
        <v>606830</v>
      </c>
      <c r="I72" s="105"/>
      <c r="J72" s="105"/>
      <c r="K72" s="105">
        <v>606830</v>
      </c>
      <c r="L72" s="105"/>
      <c r="M72" s="105"/>
      <c r="N72" s="105"/>
      <c r="O72" s="105"/>
      <c r="P72" s="105"/>
      <c r="Q72" s="105"/>
      <c r="R72" s="105"/>
      <c r="S72" s="97"/>
      <c r="T72" s="97"/>
      <c r="U72" s="97"/>
      <c r="V72" s="97"/>
      <c r="W72" s="105"/>
    </row>
    <row r="73" spans="1:23" ht="12" customHeight="1" x14ac:dyDescent="0.2">
      <c r="A73" s="45">
        <v>47</v>
      </c>
      <c r="B73" s="44" t="s">
        <v>576</v>
      </c>
      <c r="C73" s="336"/>
      <c r="D73" s="45">
        <v>226</v>
      </c>
      <c r="E73" s="105">
        <f t="shared" si="30"/>
        <v>0</v>
      </c>
      <c r="F73" s="105">
        <f t="shared" si="31"/>
        <v>0</v>
      </c>
      <c r="G73" s="105"/>
      <c r="H73" s="115">
        <f t="shared" si="33"/>
        <v>0</v>
      </c>
      <c r="I73" s="105"/>
      <c r="J73" s="105"/>
      <c r="K73" s="105"/>
      <c r="L73" s="105"/>
      <c r="M73" s="105"/>
      <c r="N73" s="105"/>
      <c r="O73" s="105"/>
      <c r="P73" s="105"/>
      <c r="Q73" s="105"/>
      <c r="R73" s="105"/>
      <c r="S73" s="97"/>
      <c r="T73" s="97"/>
      <c r="U73" s="97"/>
      <c r="V73" s="97"/>
      <c r="W73" s="105"/>
    </row>
    <row r="74" spans="1:23" ht="12" customHeight="1" x14ac:dyDescent="0.2">
      <c r="A74" s="45">
        <v>48</v>
      </c>
      <c r="B74" s="44" t="s">
        <v>575</v>
      </c>
      <c r="C74" s="336"/>
      <c r="D74" s="45">
        <v>223</v>
      </c>
      <c r="E74" s="105">
        <f t="shared" si="30"/>
        <v>0</v>
      </c>
      <c r="F74" s="105">
        <f t="shared" si="31"/>
        <v>0</v>
      </c>
      <c r="G74" s="105"/>
      <c r="H74" s="115">
        <f t="shared" si="33"/>
        <v>0</v>
      </c>
      <c r="I74" s="105"/>
      <c r="J74" s="105"/>
      <c r="K74" s="105"/>
      <c r="L74" s="105"/>
      <c r="M74" s="105"/>
      <c r="N74" s="105"/>
      <c r="O74" s="105"/>
      <c r="P74" s="105"/>
      <c r="Q74" s="105"/>
      <c r="R74" s="105"/>
      <c r="S74" s="97"/>
      <c r="T74" s="97"/>
      <c r="U74" s="97"/>
      <c r="V74" s="97"/>
      <c r="W74" s="105"/>
    </row>
    <row r="75" spans="1:23" ht="12" hidden="1" customHeight="1" x14ac:dyDescent="0.2">
      <c r="A75" s="45">
        <v>49</v>
      </c>
      <c r="B75" s="44"/>
      <c r="C75" s="336"/>
      <c r="D75" s="45"/>
      <c r="E75" s="105">
        <f t="shared" si="30"/>
        <v>0</v>
      </c>
      <c r="F75" s="105">
        <f t="shared" si="31"/>
        <v>0</v>
      </c>
      <c r="G75" s="105"/>
      <c r="H75" s="115">
        <f t="shared" si="33"/>
        <v>0</v>
      </c>
      <c r="I75" s="105"/>
      <c r="J75" s="105"/>
      <c r="K75" s="105"/>
      <c r="L75" s="105"/>
      <c r="M75" s="105"/>
      <c r="N75" s="105"/>
      <c r="O75" s="105"/>
      <c r="P75" s="105"/>
      <c r="Q75" s="105"/>
      <c r="R75" s="105"/>
      <c r="S75" s="97"/>
      <c r="T75" s="97"/>
      <c r="U75" s="97"/>
      <c r="V75" s="97"/>
      <c r="W75" s="105"/>
    </row>
    <row r="76" spans="1:23" ht="12" hidden="1" customHeight="1" x14ac:dyDescent="0.2">
      <c r="A76" s="45">
        <v>50</v>
      </c>
      <c r="B76" s="44"/>
      <c r="C76" s="336"/>
      <c r="D76" s="45"/>
      <c r="E76" s="105">
        <f t="shared" si="30"/>
        <v>0</v>
      </c>
      <c r="F76" s="105">
        <f t="shared" si="31"/>
        <v>0</v>
      </c>
      <c r="G76" s="105"/>
      <c r="H76" s="115">
        <f t="shared" si="33"/>
        <v>0</v>
      </c>
      <c r="I76" s="105"/>
      <c r="J76" s="105"/>
      <c r="K76" s="105"/>
      <c r="L76" s="105"/>
      <c r="M76" s="105"/>
      <c r="N76" s="105"/>
      <c r="O76" s="105"/>
      <c r="P76" s="105"/>
      <c r="Q76" s="105"/>
      <c r="R76" s="105"/>
      <c r="S76" s="97"/>
      <c r="T76" s="97"/>
      <c r="U76" s="97"/>
      <c r="V76" s="97"/>
      <c r="W76" s="105"/>
    </row>
    <row r="77" spans="1:23" x14ac:dyDescent="0.2">
      <c r="A77" s="45">
        <v>51</v>
      </c>
      <c r="B77" s="44" t="s">
        <v>354</v>
      </c>
      <c r="C77" s="336"/>
      <c r="D77" s="45" t="s">
        <v>36</v>
      </c>
      <c r="E77" s="105">
        <f>SUM(I77:L77)</f>
        <v>0</v>
      </c>
      <c r="F77" s="105">
        <f>SUM(M77:W77)</f>
        <v>0</v>
      </c>
      <c r="G77" s="105"/>
      <c r="H77" s="115">
        <f t="shared" si="33"/>
        <v>0</v>
      </c>
      <c r="I77" s="105"/>
      <c r="J77" s="105"/>
      <c r="K77" s="105"/>
      <c r="L77" s="105"/>
      <c r="M77" s="105"/>
      <c r="N77" s="105"/>
      <c r="O77" s="105"/>
      <c r="P77" s="105"/>
      <c r="Q77" s="105"/>
      <c r="R77" s="105"/>
      <c r="S77" s="97"/>
      <c r="T77" s="97"/>
      <c r="U77" s="97"/>
      <c r="V77" s="97"/>
      <c r="W77" s="105"/>
    </row>
    <row r="78" spans="1:23" hidden="1" outlineLevel="1" x14ac:dyDescent="0.2">
      <c r="A78" s="167">
        <v>44</v>
      </c>
      <c r="B78" s="155" t="s">
        <v>347</v>
      </c>
      <c r="C78" s="156" t="s">
        <v>333</v>
      </c>
      <c r="D78" s="156"/>
      <c r="E78" s="157">
        <f t="shared" ref="E78:E86" si="34">SUM(I78:L78)</f>
        <v>0</v>
      </c>
      <c r="F78" s="157">
        <f>SUM(M78:W78)</f>
        <v>0</v>
      </c>
      <c r="G78" s="157"/>
      <c r="H78" s="115">
        <f t="shared" si="32"/>
        <v>0</v>
      </c>
      <c r="I78" s="157"/>
      <c r="J78" s="157"/>
      <c r="K78" s="157"/>
      <c r="L78" s="157"/>
      <c r="M78" s="157"/>
      <c r="N78" s="157"/>
      <c r="O78" s="157"/>
      <c r="P78" s="157"/>
      <c r="Q78" s="157"/>
      <c r="R78" s="157"/>
      <c r="S78" s="97"/>
      <c r="T78" s="97"/>
      <c r="U78" s="97"/>
      <c r="V78" s="97"/>
      <c r="W78" s="157"/>
    </row>
    <row r="79" spans="1:23" ht="25.5" hidden="1" outlineLevel="1" x14ac:dyDescent="0.2">
      <c r="A79" s="167">
        <v>45</v>
      </c>
      <c r="B79" s="158" t="s">
        <v>168</v>
      </c>
      <c r="C79" s="156" t="s">
        <v>334</v>
      </c>
      <c r="D79" s="156"/>
      <c r="E79" s="157">
        <f t="shared" si="34"/>
        <v>0</v>
      </c>
      <c r="F79" s="157">
        <f t="shared" ref="F79:F86" si="35">SUM(M79:W79)</f>
        <v>0</v>
      </c>
      <c r="G79" s="157"/>
      <c r="H79" s="115">
        <f t="shared" si="32"/>
        <v>0</v>
      </c>
      <c r="I79" s="157"/>
      <c r="J79" s="157"/>
      <c r="K79" s="157"/>
      <c r="L79" s="157"/>
      <c r="M79" s="157"/>
      <c r="N79" s="157"/>
      <c r="O79" s="157"/>
      <c r="P79" s="157"/>
      <c r="Q79" s="157"/>
      <c r="R79" s="157"/>
      <c r="S79" s="97"/>
      <c r="T79" s="97"/>
      <c r="U79" s="97"/>
      <c r="V79" s="97"/>
      <c r="W79" s="157"/>
    </row>
    <row r="80" spans="1:23" ht="25.5" hidden="1" outlineLevel="1" x14ac:dyDescent="0.2">
      <c r="A80" s="167">
        <v>46</v>
      </c>
      <c r="B80" s="158" t="s">
        <v>170</v>
      </c>
      <c r="C80" s="156" t="s">
        <v>335</v>
      </c>
      <c r="D80" s="156"/>
      <c r="E80" s="157">
        <f t="shared" si="34"/>
        <v>0</v>
      </c>
      <c r="F80" s="157">
        <f t="shared" si="35"/>
        <v>0</v>
      </c>
      <c r="G80" s="157"/>
      <c r="H80" s="115">
        <f t="shared" si="32"/>
        <v>0</v>
      </c>
      <c r="I80" s="157"/>
      <c r="J80" s="157"/>
      <c r="K80" s="157"/>
      <c r="L80" s="157"/>
      <c r="M80" s="157"/>
      <c r="N80" s="157"/>
      <c r="O80" s="157"/>
      <c r="P80" s="157"/>
      <c r="Q80" s="157"/>
      <c r="R80" s="157"/>
      <c r="S80" s="97"/>
      <c r="T80" s="97"/>
      <c r="U80" s="97"/>
      <c r="V80" s="97"/>
      <c r="W80" s="157"/>
    </row>
    <row r="81" spans="1:23" ht="15.75" hidden="1" outlineLevel="1" x14ac:dyDescent="0.2">
      <c r="A81" s="167"/>
      <c r="B81" s="159" t="s">
        <v>172</v>
      </c>
      <c r="C81" s="160" t="s">
        <v>173</v>
      </c>
      <c r="D81" s="160"/>
      <c r="E81" s="157">
        <f t="shared" si="34"/>
        <v>0</v>
      </c>
      <c r="F81" s="157">
        <f t="shared" si="35"/>
        <v>0</v>
      </c>
      <c r="G81" s="157"/>
      <c r="H81" s="115">
        <f t="shared" si="32"/>
        <v>0</v>
      </c>
      <c r="I81" s="157"/>
      <c r="J81" s="157"/>
      <c r="K81" s="157"/>
      <c r="L81" s="157"/>
      <c r="M81" s="157"/>
      <c r="N81" s="157"/>
      <c r="O81" s="157"/>
      <c r="P81" s="157"/>
      <c r="Q81" s="157"/>
      <c r="R81" s="157"/>
      <c r="S81" s="97"/>
      <c r="T81" s="97"/>
      <c r="U81" s="97"/>
      <c r="V81" s="97"/>
      <c r="W81" s="157"/>
    </row>
    <row r="82" spans="1:23" ht="28.5" hidden="1" outlineLevel="1" x14ac:dyDescent="0.2">
      <c r="A82" s="167"/>
      <c r="B82" s="155" t="s">
        <v>175</v>
      </c>
      <c r="C82" s="156" t="s">
        <v>176</v>
      </c>
      <c r="D82" s="156"/>
      <c r="E82" s="157">
        <f t="shared" si="34"/>
        <v>0</v>
      </c>
      <c r="F82" s="157">
        <f t="shared" si="35"/>
        <v>0</v>
      </c>
      <c r="G82" s="157"/>
      <c r="H82" s="115">
        <f t="shared" si="32"/>
        <v>0</v>
      </c>
      <c r="I82" s="157"/>
      <c r="J82" s="157"/>
      <c r="K82" s="157"/>
      <c r="L82" s="157"/>
      <c r="M82" s="157"/>
      <c r="N82" s="157"/>
      <c r="O82" s="157"/>
      <c r="P82" s="157"/>
      <c r="Q82" s="157"/>
      <c r="R82" s="157"/>
      <c r="S82" s="97"/>
      <c r="T82" s="97"/>
      <c r="U82" s="97"/>
      <c r="V82" s="97"/>
      <c r="W82" s="157"/>
    </row>
    <row r="83" spans="1:23" ht="15.75" hidden="1" outlineLevel="1" x14ac:dyDescent="0.2">
      <c r="A83" s="167"/>
      <c r="B83" s="155" t="s">
        <v>177</v>
      </c>
      <c r="C83" s="156" t="s">
        <v>178</v>
      </c>
      <c r="D83" s="156"/>
      <c r="E83" s="157">
        <f t="shared" si="34"/>
        <v>0</v>
      </c>
      <c r="F83" s="157">
        <f t="shared" si="35"/>
        <v>0</v>
      </c>
      <c r="G83" s="157"/>
      <c r="H83" s="115">
        <f t="shared" si="32"/>
        <v>0</v>
      </c>
      <c r="I83" s="157"/>
      <c r="J83" s="157"/>
      <c r="K83" s="157"/>
      <c r="L83" s="157"/>
      <c r="M83" s="157"/>
      <c r="N83" s="157"/>
      <c r="O83" s="157"/>
      <c r="P83" s="157"/>
      <c r="Q83" s="157"/>
      <c r="R83" s="157"/>
      <c r="S83" s="97"/>
      <c r="T83" s="97"/>
      <c r="U83" s="97"/>
      <c r="V83" s="97"/>
      <c r="W83" s="157"/>
    </row>
    <row r="84" spans="1:23" ht="15.75" hidden="1" outlineLevel="1" x14ac:dyDescent="0.2">
      <c r="A84" s="167"/>
      <c r="B84" s="155" t="s">
        <v>179</v>
      </c>
      <c r="C84" s="156" t="s">
        <v>180</v>
      </c>
      <c r="D84" s="156"/>
      <c r="E84" s="157">
        <f t="shared" si="34"/>
        <v>0</v>
      </c>
      <c r="F84" s="157">
        <f t="shared" si="35"/>
        <v>0</v>
      </c>
      <c r="G84" s="157"/>
      <c r="H84" s="115">
        <f t="shared" si="32"/>
        <v>0</v>
      </c>
      <c r="I84" s="157"/>
      <c r="J84" s="157"/>
      <c r="K84" s="157"/>
      <c r="L84" s="157"/>
      <c r="M84" s="157"/>
      <c r="N84" s="157"/>
      <c r="O84" s="157"/>
      <c r="P84" s="157"/>
      <c r="Q84" s="157"/>
      <c r="R84" s="157"/>
      <c r="S84" s="97"/>
      <c r="T84" s="97"/>
      <c r="U84" s="97"/>
      <c r="V84" s="97"/>
      <c r="W84" s="157"/>
    </row>
    <row r="85" spans="1:23" hidden="1" outlineLevel="1" x14ac:dyDescent="0.2">
      <c r="A85" s="167"/>
      <c r="B85" s="256" t="s">
        <v>346</v>
      </c>
      <c r="C85" s="160" t="s">
        <v>182</v>
      </c>
      <c r="D85" s="160"/>
      <c r="E85" s="274">
        <f t="shared" si="34"/>
        <v>0</v>
      </c>
      <c r="F85" s="274">
        <f t="shared" si="35"/>
        <v>0</v>
      </c>
      <c r="G85" s="274"/>
      <c r="H85" s="275">
        <f t="shared" si="32"/>
        <v>0</v>
      </c>
      <c r="I85" s="157">
        <f>I86</f>
        <v>0</v>
      </c>
      <c r="J85" s="157">
        <f t="shared" ref="J85:W85" si="36">J86</f>
        <v>0</v>
      </c>
      <c r="K85" s="157">
        <f t="shared" si="36"/>
        <v>0</v>
      </c>
      <c r="L85" s="157">
        <f t="shared" si="36"/>
        <v>0</v>
      </c>
      <c r="M85" s="157">
        <f t="shared" si="36"/>
        <v>0</v>
      </c>
      <c r="N85" s="157">
        <f t="shared" si="36"/>
        <v>0</v>
      </c>
      <c r="O85" s="274">
        <f t="shared" si="36"/>
        <v>0</v>
      </c>
      <c r="P85" s="274">
        <f t="shared" si="36"/>
        <v>0</v>
      </c>
      <c r="Q85" s="274">
        <f t="shared" si="36"/>
        <v>0</v>
      </c>
      <c r="R85" s="161">
        <f t="shared" si="36"/>
        <v>0</v>
      </c>
      <c r="S85" s="161">
        <f t="shared" si="36"/>
        <v>0</v>
      </c>
      <c r="T85" s="161">
        <f t="shared" si="36"/>
        <v>0</v>
      </c>
      <c r="U85" s="161">
        <f t="shared" si="36"/>
        <v>0</v>
      </c>
      <c r="V85" s="161">
        <f t="shared" si="36"/>
        <v>0</v>
      </c>
      <c r="W85" s="161">
        <f t="shared" si="36"/>
        <v>0</v>
      </c>
    </row>
    <row r="86" spans="1:23" ht="25.5" hidden="1" outlineLevel="1" x14ac:dyDescent="0.2">
      <c r="A86" s="167"/>
      <c r="B86" s="155" t="s">
        <v>183</v>
      </c>
      <c r="C86" s="156" t="s">
        <v>184</v>
      </c>
      <c r="D86" s="156" t="s">
        <v>185</v>
      </c>
      <c r="E86" s="157">
        <f t="shared" si="34"/>
        <v>0</v>
      </c>
      <c r="F86" s="157">
        <f t="shared" si="35"/>
        <v>0</v>
      </c>
      <c r="G86" s="162"/>
      <c r="H86" s="115">
        <f t="shared" si="32"/>
        <v>0</v>
      </c>
      <c r="I86" s="162"/>
      <c r="J86" s="162"/>
      <c r="K86" s="162"/>
      <c r="L86" s="162"/>
      <c r="M86" s="162"/>
      <c r="N86" s="162"/>
      <c r="O86" s="273"/>
      <c r="P86" s="273"/>
      <c r="Q86" s="273"/>
      <c r="R86" s="162"/>
      <c r="S86" s="97"/>
      <c r="T86" s="97"/>
      <c r="U86" s="97"/>
      <c r="V86" s="97"/>
      <c r="W86" s="154"/>
    </row>
    <row r="87" spans="1:23" collapsed="1" x14ac:dyDescent="0.2">
      <c r="B87" s="51"/>
      <c r="C87" s="123"/>
      <c r="D87" s="52"/>
      <c r="E87" s="53"/>
      <c r="F87" s="53"/>
      <c r="G87" s="53"/>
      <c r="H87" s="53"/>
      <c r="I87" s="53"/>
      <c r="J87" s="53"/>
      <c r="K87" s="53"/>
      <c r="L87" s="53"/>
      <c r="M87" s="53"/>
      <c r="N87" s="53"/>
      <c r="O87" s="53"/>
      <c r="P87" s="53"/>
      <c r="Q87" s="53"/>
      <c r="R87" s="53"/>
      <c r="S87" s="53"/>
      <c r="T87" s="53"/>
      <c r="U87" s="53"/>
      <c r="V87" s="53"/>
    </row>
    <row r="88" spans="1:23" x14ac:dyDescent="0.2">
      <c r="G88" s="151"/>
    </row>
    <row r="90" spans="1:23" ht="20.25" x14ac:dyDescent="0.3">
      <c r="B90" s="86" t="s">
        <v>593</v>
      </c>
      <c r="C90" s="89"/>
      <c r="D90" s="269"/>
      <c r="E90" s="269"/>
      <c r="F90" s="269"/>
      <c r="G90" s="317" t="s">
        <v>592</v>
      </c>
      <c r="H90" s="317"/>
    </row>
    <row r="91" spans="1:23" ht="20.25" x14ac:dyDescent="0.3">
      <c r="B91" s="62"/>
      <c r="C91" s="89"/>
      <c r="D91" s="63"/>
      <c r="E91" s="67" t="s">
        <v>2</v>
      </c>
      <c r="F91" s="68"/>
      <c r="G91" s="67" t="s">
        <v>3</v>
      </c>
      <c r="H91" s="67"/>
    </row>
    <row r="92" spans="1:23" ht="20.25" x14ac:dyDescent="0.3">
      <c r="B92" s="62"/>
      <c r="C92" s="89"/>
      <c r="D92" s="63"/>
      <c r="E92" s="63"/>
      <c r="F92" s="64"/>
      <c r="G92" s="63"/>
      <c r="H92" s="63"/>
    </row>
    <row r="93" spans="1:23" ht="20.25" x14ac:dyDescent="0.3">
      <c r="B93" s="62" t="s">
        <v>266</v>
      </c>
      <c r="C93" s="89"/>
      <c r="D93" s="323" t="s">
        <v>597</v>
      </c>
      <c r="E93" s="323"/>
      <c r="F93" s="323"/>
      <c r="G93" s="269" t="s">
        <v>606</v>
      </c>
      <c r="H93" s="269"/>
    </row>
    <row r="94" spans="1:23" ht="20.25" x14ac:dyDescent="0.3">
      <c r="B94" s="65"/>
      <c r="C94" s="89"/>
      <c r="D94" s="67"/>
      <c r="E94" s="67" t="s">
        <v>267</v>
      </c>
      <c r="F94" s="68"/>
      <c r="G94" s="67" t="s">
        <v>268</v>
      </c>
      <c r="H94" s="63"/>
    </row>
    <row r="95" spans="1:23" ht="18.75" x14ac:dyDescent="0.3">
      <c r="B95" s="263" t="str">
        <f>'СВОД стр.1_4'!I8</f>
        <v>"31" марта 2024 г.</v>
      </c>
      <c r="C95" s="124"/>
    </row>
    <row r="96" spans="1:23" x14ac:dyDescent="0.2">
      <c r="O96" s="79"/>
    </row>
    <row r="97" spans="1:24" x14ac:dyDescent="0.2">
      <c r="B97" s="54" t="s">
        <v>317</v>
      </c>
    </row>
    <row r="98" spans="1:24" x14ac:dyDescent="0.2">
      <c r="B98" s="39" t="s">
        <v>318</v>
      </c>
    </row>
    <row r="99" spans="1:24" x14ac:dyDescent="0.2">
      <c r="B99" s="39" t="s">
        <v>319</v>
      </c>
    </row>
    <row r="100" spans="1:24" x14ac:dyDescent="0.2">
      <c r="G100" s="151">
        <f>G9+G7-G27</f>
        <v>0</v>
      </c>
      <c r="K100" s="55"/>
    </row>
    <row r="101" spans="1:24" x14ac:dyDescent="0.2">
      <c r="E101" s="55"/>
      <c r="J101" s="55"/>
      <c r="K101" s="55">
        <f>K27-K29-K31-K71-K69-K51</f>
        <v>10910100</v>
      </c>
    </row>
    <row r="102" spans="1:24" s="188" customFormat="1" ht="19.5" x14ac:dyDescent="0.3">
      <c r="A102" s="187"/>
      <c r="C102" s="187"/>
      <c r="F102" s="334"/>
      <c r="G102" s="334"/>
      <c r="H102" s="186">
        <f>H9-G9</f>
        <v>129966790</v>
      </c>
      <c r="K102" s="55">
        <v>10910100</v>
      </c>
      <c r="X102" s="39"/>
    </row>
    <row r="103" spans="1:24" ht="20.25" thickBot="1" x14ac:dyDescent="0.35">
      <c r="F103" s="334" t="s">
        <v>416</v>
      </c>
      <c r="G103" s="334"/>
      <c r="H103" s="186">
        <v>133202480</v>
      </c>
      <c r="K103" s="55">
        <f>K101-K102</f>
        <v>0</v>
      </c>
    </row>
    <row r="104" spans="1:24" ht="20.25" thickBot="1" x14ac:dyDescent="0.35">
      <c r="F104" s="334" t="s">
        <v>417</v>
      </c>
      <c r="G104" s="334"/>
      <c r="H104" s="190">
        <f>H103-H102</f>
        <v>3235690</v>
      </c>
      <c r="K104" s="55"/>
    </row>
    <row r="105" spans="1:24" x14ac:dyDescent="0.2">
      <c r="K105" s="55"/>
    </row>
    <row r="106" spans="1:24" x14ac:dyDescent="0.2">
      <c r="K106" s="55"/>
    </row>
    <row r="107" spans="1:24" x14ac:dyDescent="0.2">
      <c r="H107" s="151">
        <v>169106.79860000001</v>
      </c>
      <c r="I107" s="39">
        <f>H107*9*6</f>
        <v>9131767.124400001</v>
      </c>
      <c r="K107" s="55"/>
    </row>
    <row r="108" spans="1:24" x14ac:dyDescent="0.2">
      <c r="K108" s="55"/>
    </row>
    <row r="109" spans="1:24" x14ac:dyDescent="0.2">
      <c r="K109" s="55"/>
    </row>
    <row r="110" spans="1:24" x14ac:dyDescent="0.2">
      <c r="K110" s="55"/>
    </row>
    <row r="111" spans="1:24" x14ac:dyDescent="0.2">
      <c r="K111" s="55"/>
    </row>
    <row r="112" spans="1:24" x14ac:dyDescent="0.2">
      <c r="K112" s="55"/>
    </row>
    <row r="113" spans="2:11" x14ac:dyDescent="0.2">
      <c r="K113" s="55"/>
    </row>
    <row r="114" spans="2:11" x14ac:dyDescent="0.2">
      <c r="K114" s="55"/>
    </row>
    <row r="115" spans="2:11" ht="20.25" thickBot="1" x14ac:dyDescent="0.35">
      <c r="E115" s="335" t="s">
        <v>419</v>
      </c>
      <c r="F115" s="335"/>
      <c r="G115" s="335"/>
      <c r="H115" s="335"/>
    </row>
    <row r="116" spans="2:11" ht="20.25" thickBot="1" x14ac:dyDescent="0.35">
      <c r="B116" s="332" t="s">
        <v>420</v>
      </c>
      <c r="C116" s="332"/>
      <c r="D116" s="333"/>
      <c r="E116" s="200">
        <v>138994397.58000001</v>
      </c>
      <c r="F116" s="196"/>
      <c r="G116" s="201">
        <v>142582884.08000001</v>
      </c>
      <c r="H116" s="197"/>
    </row>
    <row r="117" spans="2:11" ht="19.5" x14ac:dyDescent="0.3">
      <c r="B117" s="332"/>
      <c r="C117" s="332"/>
      <c r="D117" s="333"/>
      <c r="E117" s="198">
        <f>G9</f>
        <v>0</v>
      </c>
      <c r="F117" s="195"/>
      <c r="G117" s="195">
        <f>G27</f>
        <v>0</v>
      </c>
      <c r="H117" s="199"/>
    </row>
    <row r="118" spans="2:11" ht="20.25" thickBot="1" x14ac:dyDescent="0.35">
      <c r="B118" s="332" t="s">
        <v>421</v>
      </c>
      <c r="C118" s="332"/>
      <c r="D118" s="333"/>
      <c r="E118" s="200">
        <f>E116-E117</f>
        <v>138994397.58000001</v>
      </c>
      <c r="F118" s="201"/>
      <c r="G118" s="201">
        <f>G116-G117</f>
        <v>142582884.08000001</v>
      </c>
      <c r="H118" s="202">
        <f>E118-G118</f>
        <v>-3588486.5</v>
      </c>
      <c r="I118" s="39" t="s">
        <v>422</v>
      </c>
    </row>
    <row r="122" spans="2:11" ht="39" customHeight="1" x14ac:dyDescent="0.2"/>
    <row r="135" spans="7:7" x14ac:dyDescent="0.2">
      <c r="G135" s="257"/>
    </row>
  </sheetData>
  <mergeCells count="28">
    <mergeCell ref="C44:C45"/>
    <mergeCell ref="B1:P1"/>
    <mergeCell ref="A2:F2"/>
    <mergeCell ref="G2:J2"/>
    <mergeCell ref="A4:A5"/>
    <mergeCell ref="B4:B5"/>
    <mergeCell ref="C4:C5"/>
    <mergeCell ref="D4:D5"/>
    <mergeCell ref="E4:E5"/>
    <mergeCell ref="F4:F5"/>
    <mergeCell ref="G4:G5"/>
    <mergeCell ref="H4:H5"/>
    <mergeCell ref="I4:W4"/>
    <mergeCell ref="C31:C34"/>
    <mergeCell ref="C36:C38"/>
    <mergeCell ref="C41:C42"/>
    <mergeCell ref="B118:D118"/>
    <mergeCell ref="C49:C53"/>
    <mergeCell ref="C55:C69"/>
    <mergeCell ref="C71:C77"/>
    <mergeCell ref="G90:H90"/>
    <mergeCell ref="D93:F93"/>
    <mergeCell ref="F102:G102"/>
    <mergeCell ref="F103:G103"/>
    <mergeCell ref="F104:G104"/>
    <mergeCell ref="E115:H115"/>
    <mergeCell ref="B116:D116"/>
    <mergeCell ref="B117:D117"/>
  </mergeCells>
  <pageMargins left="0.19685039370078741" right="0.19685039370078741" top="0.74803149606299213" bottom="0.74803149606299213" header="0.31496062992125984" footer="0.31496062992125984"/>
  <pageSetup paperSize="9" scale="50" orientation="landscape" verticalDpi="300" r:id="rId1"/>
  <rowBreaks count="1" manualBreakCount="1">
    <brk id="72"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135"/>
  <sheetViews>
    <sheetView view="pageBreakPreview" zoomScale="85" zoomScaleNormal="85" zoomScaleSheetLayoutView="85" workbookViewId="0">
      <selection activeCell="P62" sqref="P62"/>
    </sheetView>
  </sheetViews>
  <sheetFormatPr defaultColWidth="9.140625" defaultRowHeight="12.75" outlineLevelRow="1" x14ac:dyDescent="0.2"/>
  <cols>
    <col min="1" max="1" width="3.85546875" style="121" customWidth="1"/>
    <col min="2" max="2" width="97.7109375" style="39" customWidth="1"/>
    <col min="3" max="3" width="5.140625" style="121" hidden="1" customWidth="1"/>
    <col min="4" max="4" width="8.140625" style="39" bestFit="1" customWidth="1"/>
    <col min="5" max="5" width="20.42578125" style="39" bestFit="1" customWidth="1"/>
    <col min="6" max="6" width="22.28515625" style="39" bestFit="1" customWidth="1"/>
    <col min="7" max="7" width="4.7109375" style="110" customWidth="1"/>
    <col min="8" max="8" width="20.42578125" style="151" customWidth="1"/>
    <col min="9" max="9" width="12.85546875" style="39" bestFit="1" customWidth="1"/>
    <col min="10" max="10" width="11.7109375" style="39" bestFit="1" customWidth="1"/>
    <col min="11" max="11" width="14.5703125" style="39" bestFit="1" customWidth="1"/>
    <col min="12" max="12" width="11.7109375" style="39" bestFit="1" customWidth="1"/>
    <col min="13" max="14" width="11.28515625" style="39" hidden="1" customWidth="1"/>
    <col min="15" max="15" width="11.28515625" style="39" bestFit="1" customWidth="1"/>
    <col min="16" max="16" width="13.5703125" style="39" bestFit="1" customWidth="1"/>
    <col min="17" max="17" width="11.28515625" style="39" bestFit="1" customWidth="1"/>
    <col min="18" max="23" width="11.28515625" style="39" hidden="1" customWidth="1"/>
    <col min="24" max="24" width="9.28515625" style="39" bestFit="1" customWidth="1"/>
    <col min="25" max="25" width="20.85546875" style="39" customWidth="1"/>
    <col min="26" max="26" width="37.140625" style="39" customWidth="1"/>
    <col min="27" max="16384" width="9.140625" style="39"/>
  </cols>
  <sheetData>
    <row r="1" spans="1:24" ht="46.5" customHeight="1" x14ac:dyDescent="0.2">
      <c r="B1" s="325" t="s">
        <v>604</v>
      </c>
      <c r="C1" s="325"/>
      <c r="D1" s="325"/>
      <c r="E1" s="325"/>
      <c r="F1" s="325"/>
      <c r="G1" s="325"/>
      <c r="H1" s="325"/>
      <c r="I1" s="325"/>
      <c r="J1" s="325"/>
      <c r="K1" s="325"/>
      <c r="L1" s="325"/>
      <c r="M1" s="325"/>
      <c r="N1" s="325"/>
      <c r="O1" s="325"/>
      <c r="P1" s="325"/>
      <c r="Q1" s="83"/>
      <c r="R1" s="83"/>
      <c r="S1" s="83"/>
      <c r="T1" s="83"/>
      <c r="U1" s="83"/>
      <c r="V1" s="83"/>
    </row>
    <row r="2" spans="1:24" ht="18.75" customHeight="1" x14ac:dyDescent="0.2">
      <c r="A2" s="330" t="s">
        <v>589</v>
      </c>
      <c r="B2" s="330"/>
      <c r="C2" s="330"/>
      <c r="D2" s="330"/>
      <c r="E2" s="330"/>
      <c r="F2" s="330"/>
      <c r="G2" s="324" t="str">
        <f>B95</f>
        <v>"31" марта 2024 г.</v>
      </c>
      <c r="H2" s="324"/>
      <c r="I2" s="324"/>
      <c r="J2" s="324"/>
      <c r="K2" s="140"/>
      <c r="L2" s="83"/>
      <c r="M2" s="83"/>
      <c r="N2" s="83"/>
      <c r="O2" s="83"/>
      <c r="P2" s="83"/>
      <c r="Q2" s="83"/>
      <c r="R2" s="83"/>
      <c r="S2" s="83"/>
      <c r="T2" s="83"/>
      <c r="U2" s="83"/>
      <c r="V2" s="83"/>
    </row>
    <row r="3" spans="1:24" x14ac:dyDescent="0.2">
      <c r="B3" s="40"/>
      <c r="D3" s="40"/>
      <c r="E3" s="40"/>
      <c r="F3" s="40"/>
      <c r="G3" s="108"/>
      <c r="H3" s="108"/>
    </row>
    <row r="4" spans="1:24" ht="13.15" customHeight="1" x14ac:dyDescent="0.2">
      <c r="A4" s="326" t="s">
        <v>278</v>
      </c>
      <c r="B4" s="326" t="s">
        <v>279</v>
      </c>
      <c r="C4" s="326" t="s">
        <v>345</v>
      </c>
      <c r="D4" s="326" t="s">
        <v>280</v>
      </c>
      <c r="E4" s="326" t="s">
        <v>343</v>
      </c>
      <c r="F4" s="326" t="s">
        <v>281</v>
      </c>
      <c r="G4" s="326" t="s">
        <v>607</v>
      </c>
      <c r="H4" s="328" t="s">
        <v>282</v>
      </c>
      <c r="I4" s="331" t="s">
        <v>283</v>
      </c>
      <c r="J4" s="331"/>
      <c r="K4" s="331"/>
      <c r="L4" s="331"/>
      <c r="M4" s="331"/>
      <c r="N4" s="331"/>
      <c r="O4" s="331"/>
      <c r="P4" s="331"/>
      <c r="Q4" s="331"/>
      <c r="R4" s="331"/>
      <c r="S4" s="331"/>
      <c r="T4" s="331"/>
      <c r="U4" s="331"/>
      <c r="V4" s="331"/>
      <c r="W4" s="331"/>
    </row>
    <row r="5" spans="1:24" s="41" customFormat="1" ht="48.75" x14ac:dyDescent="0.2">
      <c r="A5" s="327"/>
      <c r="B5" s="327"/>
      <c r="C5" s="327"/>
      <c r="D5" s="327"/>
      <c r="E5" s="327"/>
      <c r="F5" s="327"/>
      <c r="G5" s="327"/>
      <c r="H5" s="329"/>
      <c r="I5" s="61" t="s">
        <v>594</v>
      </c>
      <c r="J5" s="61" t="s">
        <v>595</v>
      </c>
      <c r="K5" s="61" t="s">
        <v>322</v>
      </c>
      <c r="L5" s="61" t="s">
        <v>605</v>
      </c>
      <c r="M5" s="60" t="s">
        <v>351</v>
      </c>
      <c r="N5" s="60" t="s">
        <v>577</v>
      </c>
      <c r="O5" s="59" t="s">
        <v>323</v>
      </c>
      <c r="P5" s="59" t="s">
        <v>608</v>
      </c>
      <c r="Q5" s="59" t="s">
        <v>342</v>
      </c>
      <c r="R5" s="59" t="s">
        <v>324</v>
      </c>
      <c r="S5" s="59" t="s">
        <v>324</v>
      </c>
      <c r="T5" s="59" t="s">
        <v>325</v>
      </c>
      <c r="U5" s="59" t="s">
        <v>326</v>
      </c>
      <c r="V5" s="59" t="s">
        <v>418</v>
      </c>
      <c r="W5" s="60" t="s">
        <v>352</v>
      </c>
      <c r="X5" s="39"/>
    </row>
    <row r="6" spans="1:24" s="41" customFormat="1" ht="13.5" thickBot="1" x14ac:dyDescent="0.25">
      <c r="A6" s="144">
        <v>1</v>
      </c>
      <c r="B6" s="42">
        <v>2</v>
      </c>
      <c r="C6" s="144"/>
      <c r="D6" s="42">
        <v>3</v>
      </c>
      <c r="E6" s="42">
        <v>4</v>
      </c>
      <c r="F6" s="42">
        <v>5</v>
      </c>
      <c r="G6" s="109">
        <v>6</v>
      </c>
      <c r="H6" s="145">
        <v>7</v>
      </c>
      <c r="I6" s="42">
        <v>8</v>
      </c>
      <c r="J6" s="42">
        <v>9</v>
      </c>
      <c r="K6" s="42">
        <v>10</v>
      </c>
      <c r="L6" s="42">
        <v>11</v>
      </c>
      <c r="M6" s="42">
        <v>12</v>
      </c>
      <c r="N6" s="42">
        <v>12</v>
      </c>
      <c r="O6" s="42">
        <v>13</v>
      </c>
      <c r="P6" s="42">
        <v>14</v>
      </c>
      <c r="Q6" s="42">
        <v>15</v>
      </c>
      <c r="R6" s="42">
        <v>17</v>
      </c>
      <c r="S6" s="42">
        <v>18</v>
      </c>
      <c r="T6" s="42">
        <v>19</v>
      </c>
      <c r="U6" s="42">
        <v>20</v>
      </c>
      <c r="V6" s="42">
        <v>21</v>
      </c>
      <c r="W6" s="42">
        <v>15</v>
      </c>
      <c r="X6" s="39"/>
    </row>
    <row r="7" spans="1:24" s="41" customFormat="1" ht="15.75" hidden="1" outlineLevel="1" x14ac:dyDescent="0.2">
      <c r="A7" s="144"/>
      <c r="B7" s="23" t="s">
        <v>34</v>
      </c>
      <c r="C7" s="117" t="s">
        <v>35</v>
      </c>
      <c r="D7" s="268" t="s">
        <v>36</v>
      </c>
      <c r="E7" s="49">
        <f>SUM(I7:L7)</f>
        <v>0</v>
      </c>
      <c r="F7" s="49">
        <f>SUM(M7:W7)</f>
        <v>0</v>
      </c>
      <c r="G7" s="49"/>
      <c r="H7" s="270">
        <f t="shared" ref="H7:H26" si="0">E7+F7+G7</f>
        <v>0</v>
      </c>
      <c r="I7" s="49"/>
      <c r="J7" s="49"/>
      <c r="K7" s="49"/>
      <c r="L7" s="49"/>
      <c r="M7" s="49"/>
      <c r="N7" s="49"/>
      <c r="O7" s="49"/>
      <c r="P7" s="49"/>
      <c r="Q7" s="214"/>
      <c r="R7" s="144"/>
      <c r="S7" s="42"/>
      <c r="T7" s="42"/>
      <c r="U7" s="42"/>
      <c r="V7" s="42"/>
      <c r="W7" s="49"/>
      <c r="X7" s="39"/>
    </row>
    <row r="8" spans="1:24" s="41" customFormat="1" ht="16.5" hidden="1" outlineLevel="1" thickBot="1" x14ac:dyDescent="0.25">
      <c r="A8" s="144"/>
      <c r="B8" s="23" t="s">
        <v>37</v>
      </c>
      <c r="C8" s="117" t="s">
        <v>38</v>
      </c>
      <c r="D8" s="268" t="s">
        <v>36</v>
      </c>
      <c r="E8" s="49">
        <f t="shared" ref="E8:E26" si="1">SUM(I8:L8)</f>
        <v>0</v>
      </c>
      <c r="F8" s="214">
        <f t="shared" ref="F8:F25" si="2">SUM(M8:W8)</f>
        <v>0</v>
      </c>
      <c r="G8" s="214"/>
      <c r="H8" s="147">
        <f t="shared" si="0"/>
        <v>0</v>
      </c>
      <c r="I8" s="49"/>
      <c r="J8" s="49"/>
      <c r="K8" s="49"/>
      <c r="L8" s="49"/>
      <c r="M8" s="49"/>
      <c r="N8" s="49"/>
      <c r="O8" s="49"/>
      <c r="P8" s="49"/>
      <c r="Q8" s="144"/>
      <c r="R8" s="144"/>
      <c r="S8" s="42"/>
      <c r="T8" s="42"/>
      <c r="U8" s="42"/>
      <c r="V8" s="42"/>
      <c r="W8" s="105"/>
      <c r="X8" s="39"/>
    </row>
    <row r="9" spans="1:24" s="41" customFormat="1" ht="16.5" hidden="1" outlineLevel="1" thickBot="1" x14ac:dyDescent="0.25">
      <c r="A9" s="163"/>
      <c r="B9" s="126" t="s">
        <v>39</v>
      </c>
      <c r="C9" s="127" t="s">
        <v>40</v>
      </c>
      <c r="D9" s="128"/>
      <c r="E9" s="129">
        <f>SUM(I9:L9)</f>
        <v>126698430</v>
      </c>
      <c r="F9" s="129">
        <f t="shared" si="2"/>
        <v>3268360</v>
      </c>
      <c r="G9" s="139">
        <f>G10+G12+G15+G17+G21+G23</f>
        <v>0</v>
      </c>
      <c r="H9" s="148">
        <f t="shared" si="0"/>
        <v>129966790</v>
      </c>
      <c r="I9" s="129">
        <f>I10+I12+I15+I17+I21+I23</f>
        <v>4273050</v>
      </c>
      <c r="J9" s="129">
        <f t="shared" ref="J9:W9" si="3">J10+J12+J15+J17+J21+J23</f>
        <v>1001190</v>
      </c>
      <c r="K9" s="129">
        <f t="shared" si="3"/>
        <v>119754420</v>
      </c>
      <c r="L9" s="129">
        <f t="shared" si="3"/>
        <v>1669770</v>
      </c>
      <c r="M9" s="129">
        <f t="shared" si="3"/>
        <v>0</v>
      </c>
      <c r="N9" s="129">
        <f t="shared" si="3"/>
        <v>0</v>
      </c>
      <c r="O9" s="129">
        <f t="shared" si="3"/>
        <v>5000</v>
      </c>
      <c r="P9" s="129">
        <f t="shared" si="3"/>
        <v>3156220</v>
      </c>
      <c r="Q9" s="129">
        <f t="shared" si="3"/>
        <v>107140</v>
      </c>
      <c r="R9" s="129">
        <f t="shared" si="3"/>
        <v>0</v>
      </c>
      <c r="S9" s="129">
        <f t="shared" si="3"/>
        <v>0</v>
      </c>
      <c r="T9" s="129">
        <f t="shared" si="3"/>
        <v>0</v>
      </c>
      <c r="U9" s="129">
        <f t="shared" si="3"/>
        <v>0</v>
      </c>
      <c r="V9" s="129">
        <f t="shared" si="3"/>
        <v>0</v>
      </c>
      <c r="W9" s="129">
        <f t="shared" si="3"/>
        <v>0</v>
      </c>
      <c r="X9" s="39"/>
    </row>
    <row r="10" spans="1:24" s="41" customFormat="1" ht="25.5" hidden="1" outlineLevel="1" x14ac:dyDescent="0.2">
      <c r="A10" s="144"/>
      <c r="B10" s="25" t="s">
        <v>41</v>
      </c>
      <c r="C10" s="118" t="s">
        <v>42</v>
      </c>
      <c r="D10" s="268" t="s">
        <v>43</v>
      </c>
      <c r="E10" s="105">
        <f t="shared" si="1"/>
        <v>0</v>
      </c>
      <c r="F10" s="105">
        <f t="shared" si="2"/>
        <v>0</v>
      </c>
      <c r="G10" s="105"/>
      <c r="H10" s="270">
        <f t="shared" si="0"/>
        <v>0</v>
      </c>
      <c r="I10" s="105"/>
      <c r="J10" s="105"/>
      <c r="K10" s="105"/>
      <c r="L10" s="105"/>
      <c r="M10" s="105"/>
      <c r="N10" s="105"/>
      <c r="O10" s="105"/>
      <c r="P10" s="105"/>
      <c r="Q10" s="105"/>
      <c r="R10" s="105"/>
      <c r="S10" s="105"/>
      <c r="T10" s="105"/>
      <c r="U10" s="105"/>
      <c r="V10" s="105"/>
      <c r="W10" s="105"/>
      <c r="X10" s="39"/>
    </row>
    <row r="11" spans="1:24" s="41" customFormat="1" hidden="1" outlineLevel="1" x14ac:dyDescent="0.2">
      <c r="A11" s="144"/>
      <c r="B11" s="26" t="s">
        <v>44</v>
      </c>
      <c r="C11" s="118" t="s">
        <v>45</v>
      </c>
      <c r="D11" s="268"/>
      <c r="E11" s="105">
        <f t="shared" si="1"/>
        <v>0</v>
      </c>
      <c r="F11" s="105">
        <f t="shared" si="2"/>
        <v>0</v>
      </c>
      <c r="G11" s="105"/>
      <c r="H11" s="270">
        <f t="shared" si="0"/>
        <v>0</v>
      </c>
      <c r="I11" s="105"/>
      <c r="J11" s="105"/>
      <c r="K11" s="105"/>
      <c r="L11" s="105"/>
      <c r="M11" s="105"/>
      <c r="N11" s="144"/>
      <c r="O11" s="144"/>
      <c r="P11" s="144"/>
      <c r="Q11" s="144"/>
      <c r="R11" s="144"/>
      <c r="S11" s="42"/>
      <c r="T11" s="42"/>
      <c r="U11" s="42"/>
      <c r="V11" s="42"/>
      <c r="W11" s="144"/>
      <c r="X11" s="39"/>
    </row>
    <row r="12" spans="1:24" s="41" customFormat="1" hidden="1" outlineLevel="1" x14ac:dyDescent="0.2">
      <c r="A12" s="144"/>
      <c r="B12" s="3" t="s">
        <v>46</v>
      </c>
      <c r="C12" s="118" t="s">
        <v>47</v>
      </c>
      <c r="D12" s="268" t="s">
        <v>48</v>
      </c>
      <c r="E12" s="112">
        <f>SUM(I12:L12)</f>
        <v>126698430</v>
      </c>
      <c r="F12" s="112">
        <f t="shared" si="2"/>
        <v>0</v>
      </c>
      <c r="G12" s="112">
        <f>G13+G14</f>
        <v>0</v>
      </c>
      <c r="H12" s="270">
        <f t="shared" si="0"/>
        <v>126698430</v>
      </c>
      <c r="I12" s="112">
        <f>I13+I14</f>
        <v>4273050</v>
      </c>
      <c r="J12" s="112">
        <f>J13+J14</f>
        <v>1001190</v>
      </c>
      <c r="K12" s="112">
        <f>K13+K14</f>
        <v>119754420</v>
      </c>
      <c r="L12" s="112">
        <f t="shared" ref="L12:W12" si="4">L13+L14</f>
        <v>1669770</v>
      </c>
      <c r="M12" s="112">
        <f t="shared" si="4"/>
        <v>0</v>
      </c>
      <c r="N12" s="112">
        <f t="shared" si="4"/>
        <v>0</v>
      </c>
      <c r="O12" s="112">
        <f t="shared" si="4"/>
        <v>0</v>
      </c>
      <c r="P12" s="112">
        <f t="shared" si="4"/>
        <v>0</v>
      </c>
      <c r="Q12" s="112">
        <f t="shared" si="4"/>
        <v>0</v>
      </c>
      <c r="R12" s="112">
        <f t="shared" si="4"/>
        <v>0</v>
      </c>
      <c r="S12" s="112">
        <f t="shared" si="4"/>
        <v>0</v>
      </c>
      <c r="T12" s="112">
        <f t="shared" si="4"/>
        <v>0</v>
      </c>
      <c r="U12" s="112">
        <f t="shared" si="4"/>
        <v>0</v>
      </c>
      <c r="V12" s="112">
        <f t="shared" si="4"/>
        <v>0</v>
      </c>
      <c r="W12" s="112">
        <f t="shared" si="4"/>
        <v>0</v>
      </c>
      <c r="X12" s="39"/>
    </row>
    <row r="13" spans="1:24" s="41" customFormat="1" ht="38.25" hidden="1" outlineLevel="1" x14ac:dyDescent="0.2">
      <c r="A13" s="144"/>
      <c r="B13" s="27" t="s">
        <v>49</v>
      </c>
      <c r="C13" s="118" t="s">
        <v>50</v>
      </c>
      <c r="D13" s="268" t="s">
        <v>48</v>
      </c>
      <c r="E13" s="105">
        <f>SUM(I13:L13)</f>
        <v>126698430</v>
      </c>
      <c r="F13" s="105">
        <f t="shared" si="2"/>
        <v>0</v>
      </c>
      <c r="G13" s="105"/>
      <c r="H13" s="270">
        <f>E13+F13+G13</f>
        <v>126698430</v>
      </c>
      <c r="I13" s="105">
        <f>I27</f>
        <v>4273050</v>
      </c>
      <c r="J13" s="105">
        <f t="shared" ref="J13:L13" si="5">J27</f>
        <v>1001190</v>
      </c>
      <c r="K13" s="105">
        <f t="shared" si="5"/>
        <v>119754420</v>
      </c>
      <c r="L13" s="105">
        <f t="shared" si="5"/>
        <v>1669770</v>
      </c>
      <c r="M13" s="105"/>
      <c r="N13" s="105"/>
      <c r="O13" s="105"/>
      <c r="P13" s="105"/>
      <c r="Q13" s="105"/>
      <c r="R13" s="105"/>
      <c r="S13" s="105"/>
      <c r="T13" s="105"/>
      <c r="U13" s="105"/>
      <c r="V13" s="105"/>
      <c r="W13" s="105"/>
      <c r="X13" s="39"/>
    </row>
    <row r="14" spans="1:24" s="41" customFormat="1" ht="25.5" hidden="1" outlineLevel="1" x14ac:dyDescent="0.2">
      <c r="A14" s="144"/>
      <c r="B14" s="27" t="s">
        <v>51</v>
      </c>
      <c r="C14" s="118" t="s">
        <v>52</v>
      </c>
      <c r="D14" s="268" t="s">
        <v>48</v>
      </c>
      <c r="E14" s="105">
        <f t="shared" si="1"/>
        <v>0</v>
      </c>
      <c r="F14" s="105">
        <f t="shared" si="2"/>
        <v>0</v>
      </c>
      <c r="G14" s="105"/>
      <c r="H14" s="270">
        <f t="shared" si="0"/>
        <v>0</v>
      </c>
      <c r="I14" s="105"/>
      <c r="J14" s="105"/>
      <c r="K14" s="105"/>
      <c r="L14" s="105"/>
      <c r="M14" s="105"/>
      <c r="N14" s="105"/>
      <c r="O14" s="105"/>
      <c r="P14" s="105"/>
      <c r="Q14" s="105"/>
      <c r="R14" s="105"/>
      <c r="S14" s="105"/>
      <c r="T14" s="105"/>
      <c r="U14" s="105"/>
      <c r="V14" s="105"/>
      <c r="W14" s="105"/>
      <c r="X14" s="39"/>
    </row>
    <row r="15" spans="1:24" s="41" customFormat="1" hidden="1" outlineLevel="1" x14ac:dyDescent="0.2">
      <c r="A15" s="144"/>
      <c r="B15" s="3" t="s">
        <v>53</v>
      </c>
      <c r="C15" s="118" t="s">
        <v>54</v>
      </c>
      <c r="D15" s="268" t="s">
        <v>55</v>
      </c>
      <c r="E15" s="112">
        <f t="shared" si="1"/>
        <v>0</v>
      </c>
      <c r="F15" s="112">
        <f t="shared" si="2"/>
        <v>0</v>
      </c>
      <c r="G15" s="112">
        <f>G16</f>
        <v>0</v>
      </c>
      <c r="H15" s="270">
        <f t="shared" si="0"/>
        <v>0</v>
      </c>
      <c r="I15" s="106">
        <f>I16</f>
        <v>0</v>
      </c>
      <c r="J15" s="106">
        <f>J16</f>
        <v>0</v>
      </c>
      <c r="K15" s="106">
        <f>K16</f>
        <v>0</v>
      </c>
      <c r="L15" s="106">
        <f t="shared" ref="L15:W15" si="6">L16</f>
        <v>0</v>
      </c>
      <c r="M15" s="106">
        <f>M16</f>
        <v>0</v>
      </c>
      <c r="N15" s="106">
        <f t="shared" si="6"/>
        <v>0</v>
      </c>
      <c r="O15" s="106">
        <f>O16</f>
        <v>0</v>
      </c>
      <c r="P15" s="106">
        <f t="shared" ref="P15:Q15" si="7">P16</f>
        <v>0</v>
      </c>
      <c r="Q15" s="106">
        <f t="shared" si="7"/>
        <v>0</v>
      </c>
      <c r="R15" s="106">
        <f t="shared" si="6"/>
        <v>0</v>
      </c>
      <c r="S15" s="106">
        <f t="shared" si="6"/>
        <v>0</v>
      </c>
      <c r="T15" s="106">
        <f t="shared" si="6"/>
        <v>0</v>
      </c>
      <c r="U15" s="106">
        <f t="shared" si="6"/>
        <v>0</v>
      </c>
      <c r="V15" s="106">
        <f t="shared" si="6"/>
        <v>0</v>
      </c>
      <c r="W15" s="106">
        <f t="shared" si="6"/>
        <v>0</v>
      </c>
      <c r="X15" s="39"/>
    </row>
    <row r="16" spans="1:24" s="41" customFormat="1" hidden="1" outlineLevel="1" x14ac:dyDescent="0.2">
      <c r="A16" s="144"/>
      <c r="B16" s="26" t="s">
        <v>44</v>
      </c>
      <c r="C16" s="118" t="s">
        <v>56</v>
      </c>
      <c r="D16" s="268" t="s">
        <v>55</v>
      </c>
      <c r="E16" s="105">
        <f t="shared" si="1"/>
        <v>0</v>
      </c>
      <c r="F16" s="105">
        <f t="shared" si="2"/>
        <v>0</v>
      </c>
      <c r="G16" s="105"/>
      <c r="H16" s="270">
        <f t="shared" si="0"/>
        <v>0</v>
      </c>
      <c r="I16" s="144"/>
      <c r="J16" s="105"/>
      <c r="K16" s="105"/>
      <c r="L16" s="105"/>
      <c r="M16" s="144"/>
      <c r="N16" s="144"/>
      <c r="O16" s="144"/>
      <c r="P16" s="144"/>
      <c r="Q16" s="144"/>
      <c r="R16" s="144"/>
      <c r="S16" s="42"/>
      <c r="T16" s="42"/>
      <c r="U16" s="42"/>
      <c r="V16" s="42"/>
      <c r="W16" s="144"/>
      <c r="X16" s="39"/>
    </row>
    <row r="17" spans="1:26" s="41" customFormat="1" hidden="1" outlineLevel="1" x14ac:dyDescent="0.2">
      <c r="A17" s="144"/>
      <c r="B17" s="3" t="s">
        <v>57</v>
      </c>
      <c r="C17" s="118" t="s">
        <v>58</v>
      </c>
      <c r="D17" s="268" t="s">
        <v>59</v>
      </c>
      <c r="E17" s="112">
        <f t="shared" si="1"/>
        <v>0</v>
      </c>
      <c r="F17" s="112">
        <f t="shared" si="2"/>
        <v>3268360</v>
      </c>
      <c r="G17" s="112">
        <f>SUM(G18:G20)</f>
        <v>0</v>
      </c>
      <c r="H17" s="112">
        <f t="shared" si="0"/>
        <v>3268360</v>
      </c>
      <c r="I17" s="112">
        <f>SUM(I18:I20)</f>
        <v>0</v>
      </c>
      <c r="J17" s="112">
        <f t="shared" ref="J17:W17" si="8">SUM(J18:J20)</f>
        <v>0</v>
      </c>
      <c r="K17" s="112">
        <f t="shared" si="8"/>
        <v>0</v>
      </c>
      <c r="L17" s="112">
        <f t="shared" si="8"/>
        <v>0</v>
      </c>
      <c r="M17" s="112">
        <f>SUM(M18:M20)</f>
        <v>0</v>
      </c>
      <c r="N17" s="112">
        <f>SUM(N18:N20)</f>
        <v>0</v>
      </c>
      <c r="O17" s="112">
        <f>SUM(O18:O20)</f>
        <v>5000</v>
      </c>
      <c r="P17" s="112">
        <f t="shared" ref="P17:Q17" si="9">SUM(P18:P20)</f>
        <v>3156220</v>
      </c>
      <c r="Q17" s="112">
        <f t="shared" si="9"/>
        <v>107140</v>
      </c>
      <c r="R17" s="112">
        <f t="shared" si="8"/>
        <v>0</v>
      </c>
      <c r="S17" s="112">
        <f t="shared" si="8"/>
        <v>0</v>
      </c>
      <c r="T17" s="112">
        <f t="shared" si="8"/>
        <v>0</v>
      </c>
      <c r="U17" s="112">
        <f t="shared" si="8"/>
        <v>0</v>
      </c>
      <c r="V17" s="112">
        <f t="shared" si="8"/>
        <v>0</v>
      </c>
      <c r="W17" s="112">
        <f t="shared" si="8"/>
        <v>0</v>
      </c>
      <c r="X17" s="39"/>
    </row>
    <row r="18" spans="1:26" s="41" customFormat="1" hidden="1" outlineLevel="1" x14ac:dyDescent="0.2">
      <c r="A18" s="144"/>
      <c r="B18" s="6" t="s">
        <v>44</v>
      </c>
      <c r="C18" s="117" t="s">
        <v>60</v>
      </c>
      <c r="D18" s="268" t="s">
        <v>59</v>
      </c>
      <c r="E18" s="105">
        <f>SUM(I18:L18)</f>
        <v>0</v>
      </c>
      <c r="F18" s="105">
        <f t="shared" si="2"/>
        <v>0</v>
      </c>
      <c r="G18" s="105"/>
      <c r="H18" s="270">
        <f>E18+F18+G18</f>
        <v>0</v>
      </c>
      <c r="I18" s="105"/>
      <c r="J18" s="105"/>
      <c r="K18" s="105"/>
      <c r="L18" s="105"/>
      <c r="M18" s="105"/>
      <c r="N18" s="105"/>
      <c r="O18" s="105"/>
      <c r="P18" s="105"/>
      <c r="Q18" s="105"/>
      <c r="R18" s="105"/>
      <c r="S18" s="42"/>
      <c r="T18" s="42"/>
      <c r="U18" s="42"/>
      <c r="V18" s="42"/>
      <c r="W18" s="105"/>
      <c r="X18" s="39"/>
    </row>
    <row r="19" spans="1:26" s="41" customFormat="1" hidden="1" outlineLevel="1" x14ac:dyDescent="0.2">
      <c r="A19" s="144"/>
      <c r="B19" s="6" t="s">
        <v>61</v>
      </c>
      <c r="C19" s="117"/>
      <c r="D19" s="268"/>
      <c r="E19" s="105">
        <f t="shared" si="1"/>
        <v>0</v>
      </c>
      <c r="F19" s="105">
        <f>SUM(M19:W19)</f>
        <v>3268360</v>
      </c>
      <c r="G19" s="105"/>
      <c r="H19" s="270">
        <f t="shared" si="0"/>
        <v>3268360</v>
      </c>
      <c r="I19" s="105"/>
      <c r="J19" s="105"/>
      <c r="K19" s="105"/>
      <c r="L19" s="105"/>
      <c r="M19" s="105"/>
      <c r="N19" s="105"/>
      <c r="O19" s="105">
        <f>O27</f>
        <v>5000</v>
      </c>
      <c r="P19" s="105">
        <f t="shared" ref="P19:Q19" si="10">P27</f>
        <v>3156220</v>
      </c>
      <c r="Q19" s="105">
        <f t="shared" si="10"/>
        <v>107140</v>
      </c>
      <c r="R19" s="105"/>
      <c r="S19" s="42"/>
      <c r="T19" s="42"/>
      <c r="U19" s="42"/>
      <c r="V19" s="42"/>
      <c r="W19" s="105"/>
      <c r="X19" s="39"/>
    </row>
    <row r="20" spans="1:26" s="41" customFormat="1" hidden="1" outlineLevel="1" x14ac:dyDescent="0.2">
      <c r="A20" s="144"/>
      <c r="B20" s="27" t="s">
        <v>62</v>
      </c>
      <c r="C20" s="118" t="s">
        <v>63</v>
      </c>
      <c r="D20" s="268" t="s">
        <v>59</v>
      </c>
      <c r="E20" s="105">
        <f t="shared" si="1"/>
        <v>0</v>
      </c>
      <c r="F20" s="105">
        <f>SUM(M20:W20)</f>
        <v>0</v>
      </c>
      <c r="G20" s="105"/>
      <c r="H20" s="270">
        <f t="shared" si="0"/>
        <v>0</v>
      </c>
      <c r="I20" s="105"/>
      <c r="J20" s="105"/>
      <c r="K20" s="105"/>
      <c r="L20" s="105"/>
      <c r="M20" s="105"/>
      <c r="N20" s="105"/>
      <c r="O20" s="105"/>
      <c r="P20" s="105"/>
      <c r="Q20" s="105"/>
      <c r="R20" s="105"/>
      <c r="S20" s="42"/>
      <c r="T20" s="42"/>
      <c r="U20" s="42"/>
      <c r="V20" s="42"/>
      <c r="W20" s="105"/>
      <c r="X20" s="39"/>
    </row>
    <row r="21" spans="1:26" s="41" customFormat="1" hidden="1" outlineLevel="1" x14ac:dyDescent="0.2">
      <c r="A21" s="144"/>
      <c r="B21" s="3" t="s">
        <v>64</v>
      </c>
      <c r="C21" s="118" t="s">
        <v>269</v>
      </c>
      <c r="D21" s="268" t="s">
        <v>65</v>
      </c>
      <c r="E21" s="112">
        <f t="shared" si="1"/>
        <v>0</v>
      </c>
      <c r="F21" s="112">
        <f t="shared" si="2"/>
        <v>0</v>
      </c>
      <c r="G21" s="112">
        <f>G22</f>
        <v>0</v>
      </c>
      <c r="H21" s="270">
        <f t="shared" si="0"/>
        <v>0</v>
      </c>
      <c r="I21" s="106">
        <f>I22</f>
        <v>0</v>
      </c>
      <c r="J21" s="106">
        <f>J22</f>
        <v>0</v>
      </c>
      <c r="K21" s="106">
        <f>K22</f>
        <v>0</v>
      </c>
      <c r="L21" s="106">
        <f t="shared" ref="L21:W21" si="11">L22</f>
        <v>0</v>
      </c>
      <c r="M21" s="106">
        <f>M22</f>
        <v>0</v>
      </c>
      <c r="N21" s="106">
        <f t="shared" si="11"/>
        <v>0</v>
      </c>
      <c r="O21" s="106">
        <f>O22</f>
        <v>0</v>
      </c>
      <c r="P21" s="106">
        <f t="shared" ref="P21:Q21" si="12">P22</f>
        <v>0</v>
      </c>
      <c r="Q21" s="106">
        <f t="shared" si="12"/>
        <v>0</v>
      </c>
      <c r="R21" s="106">
        <f t="shared" si="11"/>
        <v>0</v>
      </c>
      <c r="S21" s="106">
        <f t="shared" si="11"/>
        <v>0</v>
      </c>
      <c r="T21" s="106">
        <f t="shared" si="11"/>
        <v>0</v>
      </c>
      <c r="U21" s="106">
        <f t="shared" si="11"/>
        <v>0</v>
      </c>
      <c r="V21" s="106">
        <f t="shared" si="11"/>
        <v>0</v>
      </c>
      <c r="W21" s="106">
        <f t="shared" si="11"/>
        <v>0</v>
      </c>
      <c r="X21" s="39"/>
    </row>
    <row r="22" spans="1:26" s="41" customFormat="1" hidden="1" outlineLevel="1" x14ac:dyDescent="0.2">
      <c r="A22" s="144"/>
      <c r="B22" s="6" t="s">
        <v>44</v>
      </c>
      <c r="C22" s="117"/>
      <c r="D22" s="268"/>
      <c r="E22" s="105">
        <f t="shared" si="1"/>
        <v>0</v>
      </c>
      <c r="F22" s="105">
        <f t="shared" si="2"/>
        <v>0</v>
      </c>
      <c r="G22" s="105"/>
      <c r="H22" s="270">
        <f t="shared" si="0"/>
        <v>0</v>
      </c>
      <c r="I22" s="105"/>
      <c r="J22" s="105"/>
      <c r="K22" s="105"/>
      <c r="L22" s="105"/>
      <c r="M22" s="105"/>
      <c r="N22" s="105"/>
      <c r="O22" s="105"/>
      <c r="P22" s="105"/>
      <c r="Q22" s="105"/>
      <c r="R22" s="105"/>
      <c r="S22" s="42"/>
      <c r="T22" s="42"/>
      <c r="U22" s="42"/>
      <c r="V22" s="42"/>
      <c r="W22" s="105"/>
      <c r="X22" s="39"/>
    </row>
    <row r="23" spans="1:26" s="41" customFormat="1" hidden="1" outlineLevel="1" x14ac:dyDescent="0.2">
      <c r="A23" s="144"/>
      <c r="B23" s="3" t="s">
        <v>66</v>
      </c>
      <c r="C23" s="118" t="s">
        <v>67</v>
      </c>
      <c r="D23" s="268" t="s">
        <v>327</v>
      </c>
      <c r="E23" s="112">
        <f t="shared" si="1"/>
        <v>0</v>
      </c>
      <c r="F23" s="112">
        <f t="shared" si="2"/>
        <v>0</v>
      </c>
      <c r="G23" s="112">
        <f>G25+G26</f>
        <v>0</v>
      </c>
      <c r="H23" s="270">
        <f t="shared" si="0"/>
        <v>0</v>
      </c>
      <c r="I23" s="106">
        <f>I25+I26</f>
        <v>0</v>
      </c>
      <c r="J23" s="106">
        <f>J25+J26</f>
        <v>0</v>
      </c>
      <c r="K23" s="106">
        <f>K25+K26</f>
        <v>0</v>
      </c>
      <c r="L23" s="106">
        <f t="shared" ref="L23:W23" si="13">L25+L26</f>
        <v>0</v>
      </c>
      <c r="M23" s="106">
        <f>M25+M26</f>
        <v>0</v>
      </c>
      <c r="N23" s="106">
        <f t="shared" si="13"/>
        <v>0</v>
      </c>
      <c r="O23" s="106">
        <f>O25+O26</f>
        <v>0</v>
      </c>
      <c r="P23" s="106">
        <f t="shared" ref="P23:Q23" si="14">P25+P26</f>
        <v>0</v>
      </c>
      <c r="Q23" s="106">
        <f t="shared" si="14"/>
        <v>0</v>
      </c>
      <c r="R23" s="106">
        <f t="shared" si="13"/>
        <v>0</v>
      </c>
      <c r="S23" s="106">
        <f t="shared" si="13"/>
        <v>0</v>
      </c>
      <c r="T23" s="106">
        <f t="shared" si="13"/>
        <v>0</v>
      </c>
      <c r="U23" s="106">
        <f t="shared" si="13"/>
        <v>0</v>
      </c>
      <c r="V23" s="106">
        <f t="shared" si="13"/>
        <v>0</v>
      </c>
      <c r="W23" s="106">
        <f t="shared" si="13"/>
        <v>0</v>
      </c>
      <c r="X23" s="39"/>
    </row>
    <row r="24" spans="1:26" s="41" customFormat="1" hidden="1" outlineLevel="1" x14ac:dyDescent="0.2">
      <c r="A24" s="144"/>
      <c r="B24" s="27" t="s">
        <v>44</v>
      </c>
      <c r="C24" s="118"/>
      <c r="D24" s="268"/>
      <c r="E24" s="105">
        <f t="shared" si="1"/>
        <v>0</v>
      </c>
      <c r="F24" s="105">
        <f t="shared" si="2"/>
        <v>0</v>
      </c>
      <c r="G24" s="105"/>
      <c r="H24" s="270">
        <f t="shared" si="0"/>
        <v>0</v>
      </c>
      <c r="I24" s="144"/>
      <c r="J24" s="105"/>
      <c r="K24" s="105"/>
      <c r="L24" s="105"/>
      <c r="M24" s="144"/>
      <c r="N24" s="144"/>
      <c r="O24" s="144"/>
      <c r="P24" s="144"/>
      <c r="Q24" s="144"/>
      <c r="R24" s="144"/>
      <c r="S24" s="42"/>
      <c r="T24" s="42"/>
      <c r="U24" s="42"/>
      <c r="V24" s="42"/>
      <c r="W24" s="144"/>
      <c r="X24" s="39"/>
    </row>
    <row r="25" spans="1:26" s="41" customFormat="1" ht="15.75" hidden="1" outlineLevel="1" x14ac:dyDescent="0.2">
      <c r="A25" s="144"/>
      <c r="B25" s="25" t="s">
        <v>68</v>
      </c>
      <c r="C25" s="118" t="s">
        <v>69</v>
      </c>
      <c r="D25" s="268" t="s">
        <v>36</v>
      </c>
      <c r="E25" s="105">
        <f t="shared" si="1"/>
        <v>0</v>
      </c>
      <c r="F25" s="105">
        <f t="shared" si="2"/>
        <v>0</v>
      </c>
      <c r="G25" s="105"/>
      <c r="H25" s="270">
        <f t="shared" si="0"/>
        <v>0</v>
      </c>
      <c r="I25" s="144"/>
      <c r="J25" s="105"/>
      <c r="K25" s="105"/>
      <c r="L25" s="105"/>
      <c r="M25" s="144"/>
      <c r="N25" s="144"/>
      <c r="O25" s="144"/>
      <c r="P25" s="144"/>
      <c r="Q25" s="144"/>
      <c r="R25" s="144"/>
      <c r="S25" s="42"/>
      <c r="T25" s="42"/>
      <c r="U25" s="42"/>
      <c r="V25" s="42"/>
      <c r="W25" s="144"/>
      <c r="X25" s="39"/>
    </row>
    <row r="26" spans="1:26" s="41" customFormat="1" ht="26.25" hidden="1" outlineLevel="1" thickBot="1" x14ac:dyDescent="0.25">
      <c r="A26" s="144"/>
      <c r="B26" s="27" t="s">
        <v>70</v>
      </c>
      <c r="C26" s="118" t="s">
        <v>71</v>
      </c>
      <c r="D26" s="268" t="s">
        <v>72</v>
      </c>
      <c r="E26" s="105">
        <f t="shared" si="1"/>
        <v>0</v>
      </c>
      <c r="F26" s="105">
        <f>SUM(M26:W26)</f>
        <v>0</v>
      </c>
      <c r="G26" s="105"/>
      <c r="H26" s="147">
        <f t="shared" si="0"/>
        <v>0</v>
      </c>
      <c r="I26" s="144"/>
      <c r="J26" s="105"/>
      <c r="K26" s="105"/>
      <c r="L26" s="105"/>
      <c r="M26" s="144"/>
      <c r="N26" s="144"/>
      <c r="O26" s="144"/>
      <c r="P26" s="144"/>
      <c r="Q26" s="144"/>
      <c r="R26" s="144"/>
      <c r="S26" s="42"/>
      <c r="T26" s="42"/>
      <c r="U26" s="42"/>
      <c r="V26" s="42"/>
      <c r="W26" s="144"/>
      <c r="X26" s="39"/>
    </row>
    <row r="27" spans="1:26" s="41" customFormat="1" ht="16.5" collapsed="1" thickBot="1" x14ac:dyDescent="0.25">
      <c r="A27" s="165">
        <v>1</v>
      </c>
      <c r="B27" s="130" t="s">
        <v>284</v>
      </c>
      <c r="C27" s="131"/>
      <c r="D27" s="132" t="s">
        <v>36</v>
      </c>
      <c r="E27" s="133">
        <f t="shared" ref="E27:G27" si="15">E28+E35+E40+E46+E47+E48</f>
        <v>126698430</v>
      </c>
      <c r="F27" s="133">
        <f t="shared" si="15"/>
        <v>3268360</v>
      </c>
      <c r="G27" s="133">
        <f t="shared" si="15"/>
        <v>0</v>
      </c>
      <c r="H27" s="149">
        <f>H28+H35+H40+H46+H47+H48</f>
        <v>129966790</v>
      </c>
      <c r="I27" s="133">
        <f>I28+I35+I40+I46+I47+I48</f>
        <v>4273050</v>
      </c>
      <c r="J27" s="133">
        <f>J28+J35+J40+J46+J47+J48+J39</f>
        <v>1001190</v>
      </c>
      <c r="K27" s="138">
        <f>K28+K35+K40+K46+K47+K48</f>
        <v>119754420</v>
      </c>
      <c r="L27" s="133">
        <f t="shared" ref="L27:Q27" si="16">L28+L35+L40+L46+L47+L48</f>
        <v>1669770</v>
      </c>
      <c r="M27" s="133">
        <f t="shared" si="16"/>
        <v>0</v>
      </c>
      <c r="N27" s="133">
        <f t="shared" si="16"/>
        <v>0</v>
      </c>
      <c r="O27" s="133">
        <f t="shared" si="16"/>
        <v>5000</v>
      </c>
      <c r="P27" s="133">
        <f t="shared" si="16"/>
        <v>3156220</v>
      </c>
      <c r="Q27" s="133">
        <f t="shared" si="16"/>
        <v>107140</v>
      </c>
      <c r="R27" s="133">
        <f t="shared" ref="R27:W27" si="17">R28+R35+R40+R46+R47+R48+R39</f>
        <v>0</v>
      </c>
      <c r="S27" s="133">
        <f t="shared" si="17"/>
        <v>0</v>
      </c>
      <c r="T27" s="133">
        <f t="shared" si="17"/>
        <v>0</v>
      </c>
      <c r="U27" s="133">
        <f t="shared" si="17"/>
        <v>0</v>
      </c>
      <c r="V27" s="133">
        <f t="shared" si="17"/>
        <v>0</v>
      </c>
      <c r="W27" s="133">
        <f t="shared" si="17"/>
        <v>0</v>
      </c>
      <c r="X27" s="39"/>
      <c r="Y27" s="265"/>
      <c r="Z27" s="55"/>
    </row>
    <row r="28" spans="1:26" x14ac:dyDescent="0.2">
      <c r="A28" s="271">
        <v>2</v>
      </c>
      <c r="B28" s="164" t="s">
        <v>359</v>
      </c>
      <c r="C28" s="119"/>
      <c r="D28" s="43" t="s">
        <v>36</v>
      </c>
      <c r="E28" s="43">
        <f t="shared" ref="E28:E33" si="18">SUM(I28:L28)</f>
        <v>110445750</v>
      </c>
      <c r="F28" s="43">
        <f>SUM(M28:W28)</f>
        <v>107140</v>
      </c>
      <c r="G28" s="43">
        <f>SUM(G29:G34)</f>
        <v>0</v>
      </c>
      <c r="H28" s="116">
        <f>SUM(H29:H34)</f>
        <v>110552890</v>
      </c>
      <c r="I28" s="43">
        <f>SUM(I29:I34)</f>
        <v>4273050</v>
      </c>
      <c r="J28" s="43">
        <f t="shared" ref="J28:W28" si="19">SUM(J29:J34)</f>
        <v>1001190</v>
      </c>
      <c r="K28" s="43">
        <f>SUM(K29:K34)</f>
        <v>103920780</v>
      </c>
      <c r="L28" s="43">
        <f t="shared" si="19"/>
        <v>1250730</v>
      </c>
      <c r="M28" s="43">
        <f t="shared" si="19"/>
        <v>0</v>
      </c>
      <c r="N28" s="43">
        <f t="shared" si="19"/>
        <v>0</v>
      </c>
      <c r="O28" s="43">
        <f t="shared" si="19"/>
        <v>0</v>
      </c>
      <c r="P28" s="43">
        <f t="shared" si="19"/>
        <v>0</v>
      </c>
      <c r="Q28" s="43">
        <f t="shared" si="19"/>
        <v>107140</v>
      </c>
      <c r="R28" s="43">
        <f t="shared" si="19"/>
        <v>0</v>
      </c>
      <c r="S28" s="43">
        <f t="shared" si="19"/>
        <v>0</v>
      </c>
      <c r="T28" s="43">
        <f t="shared" si="19"/>
        <v>0</v>
      </c>
      <c r="U28" s="43">
        <f t="shared" si="19"/>
        <v>0</v>
      </c>
      <c r="V28" s="43">
        <f t="shared" si="19"/>
        <v>0</v>
      </c>
      <c r="W28" s="43">
        <f t="shared" si="19"/>
        <v>0</v>
      </c>
      <c r="Z28" s="55"/>
    </row>
    <row r="29" spans="1:26" x14ac:dyDescent="0.2">
      <c r="A29" s="45">
        <v>3</v>
      </c>
      <c r="B29" s="44" t="s">
        <v>285</v>
      </c>
      <c r="C29" s="272">
        <v>111</v>
      </c>
      <c r="D29" s="45">
        <v>211</v>
      </c>
      <c r="E29" s="267">
        <f>SUM(I29:L29)</f>
        <v>84411550</v>
      </c>
      <c r="F29" s="267">
        <f t="shared" ref="F29:F47" si="20">SUM(M29:W29)</f>
        <v>0</v>
      </c>
      <c r="G29" s="267"/>
      <c r="H29" s="115">
        <f>SUM(E29:G29)</f>
        <v>84411550</v>
      </c>
      <c r="I29" s="105">
        <f>2982588.9+0.1+1</f>
        <v>2982590</v>
      </c>
      <c r="J29" s="105">
        <v>768960</v>
      </c>
      <c r="K29" s="105">
        <v>79700000</v>
      </c>
      <c r="L29" s="105">
        <v>960000</v>
      </c>
      <c r="M29" s="105"/>
      <c r="N29" s="105"/>
      <c r="O29" s="105"/>
      <c r="P29" s="105"/>
      <c r="Q29" s="105"/>
      <c r="R29" s="105"/>
      <c r="S29" s="97"/>
      <c r="T29" s="97"/>
      <c r="U29" s="97"/>
      <c r="V29" s="97"/>
      <c r="W29" s="105"/>
    </row>
    <row r="30" spans="1:26" x14ac:dyDescent="0.2">
      <c r="A30" s="45">
        <v>4</v>
      </c>
      <c r="B30" s="44" t="s">
        <v>286</v>
      </c>
      <c r="C30" s="272">
        <v>112</v>
      </c>
      <c r="D30" s="45">
        <v>212</v>
      </c>
      <c r="E30" s="267">
        <f>SUM(I30:L30)</f>
        <v>152190</v>
      </c>
      <c r="F30" s="267">
        <f>SUM(M30:W30)</f>
        <v>107140</v>
      </c>
      <c r="G30" s="267"/>
      <c r="H30" s="115">
        <f>SUM(E30:G30)</f>
        <v>259330</v>
      </c>
      <c r="I30" s="105"/>
      <c r="J30" s="105"/>
      <c r="K30" s="105">
        <v>151380</v>
      </c>
      <c r="L30" s="105">
        <v>810</v>
      </c>
      <c r="M30" s="105"/>
      <c r="N30" s="105"/>
      <c r="O30" s="105"/>
      <c r="P30" s="105"/>
      <c r="Q30" s="105">
        <v>107140</v>
      </c>
      <c r="R30" s="105"/>
      <c r="S30" s="97"/>
      <c r="T30" s="97"/>
      <c r="U30" s="97"/>
      <c r="V30" s="97"/>
      <c r="W30" s="105"/>
    </row>
    <row r="31" spans="1:26" x14ac:dyDescent="0.2">
      <c r="A31" s="45">
        <v>5</v>
      </c>
      <c r="B31" s="44" t="s">
        <v>287</v>
      </c>
      <c r="C31" s="320">
        <v>119</v>
      </c>
      <c r="D31" s="45">
        <v>213</v>
      </c>
      <c r="E31" s="267">
        <f>SUM(I31:L31)</f>
        <v>25882010</v>
      </c>
      <c r="F31" s="267">
        <f t="shared" si="20"/>
        <v>0</v>
      </c>
      <c r="G31" s="267"/>
      <c r="H31" s="115">
        <f t="shared" ref="H31:H47" si="21">SUM(E31:G31)</f>
        <v>25882010</v>
      </c>
      <c r="I31" s="105">
        <f>1290461-1</f>
        <v>1290460</v>
      </c>
      <c r="J31" s="105">
        <v>232230</v>
      </c>
      <c r="K31" s="105">
        <v>24069400</v>
      </c>
      <c r="L31" s="105">
        <v>289920</v>
      </c>
      <c r="M31" s="105"/>
      <c r="N31" s="105"/>
      <c r="O31" s="105"/>
      <c r="P31" s="105"/>
      <c r="Q31" s="105"/>
      <c r="R31" s="105"/>
      <c r="S31" s="97"/>
      <c r="T31" s="97"/>
      <c r="U31" s="97"/>
      <c r="V31" s="97"/>
      <c r="W31" s="105"/>
    </row>
    <row r="32" spans="1:26" x14ac:dyDescent="0.2">
      <c r="A32" s="45">
        <v>6</v>
      </c>
      <c r="B32" s="46" t="s">
        <v>288</v>
      </c>
      <c r="C32" s="321"/>
      <c r="D32" s="47">
        <v>226</v>
      </c>
      <c r="E32" s="267">
        <f t="shared" si="18"/>
        <v>0</v>
      </c>
      <c r="F32" s="267">
        <f t="shared" si="20"/>
        <v>0</v>
      </c>
      <c r="G32" s="267"/>
      <c r="H32" s="115">
        <f t="shared" si="21"/>
        <v>0</v>
      </c>
      <c r="I32" s="105"/>
      <c r="J32" s="105"/>
      <c r="K32" s="105"/>
      <c r="L32" s="105"/>
      <c r="M32" s="105"/>
      <c r="N32" s="105"/>
      <c r="O32" s="105"/>
      <c r="P32" s="105"/>
      <c r="Q32" s="105"/>
      <c r="R32" s="105"/>
      <c r="S32" s="97"/>
      <c r="T32" s="97"/>
      <c r="U32" s="97"/>
      <c r="V32" s="97"/>
      <c r="W32" s="105"/>
    </row>
    <row r="33" spans="1:24" x14ac:dyDescent="0.2">
      <c r="A33" s="45">
        <v>7</v>
      </c>
      <c r="B33" s="44" t="s">
        <v>289</v>
      </c>
      <c r="C33" s="321"/>
      <c r="D33" s="45">
        <v>266</v>
      </c>
      <c r="E33" s="267">
        <f t="shared" si="18"/>
        <v>0</v>
      </c>
      <c r="F33" s="267">
        <f t="shared" si="20"/>
        <v>0</v>
      </c>
      <c r="G33" s="267"/>
      <c r="H33" s="115">
        <f t="shared" si="21"/>
        <v>0</v>
      </c>
      <c r="I33" s="105"/>
      <c r="J33" s="105"/>
      <c r="K33" s="105"/>
      <c r="L33" s="105"/>
      <c r="M33" s="105"/>
      <c r="N33" s="105"/>
      <c r="O33" s="105"/>
      <c r="P33" s="105"/>
      <c r="Q33" s="105"/>
      <c r="R33" s="105"/>
      <c r="S33" s="97"/>
      <c r="T33" s="97"/>
      <c r="U33" s="97"/>
      <c r="V33" s="97"/>
      <c r="W33" s="105"/>
    </row>
    <row r="34" spans="1:24" x14ac:dyDescent="0.2">
      <c r="A34" s="45">
        <v>8</v>
      </c>
      <c r="B34" s="44" t="s">
        <v>321</v>
      </c>
      <c r="C34" s="322"/>
      <c r="D34" s="45">
        <v>211</v>
      </c>
      <c r="E34" s="267">
        <f t="shared" ref="E34:E47" si="22">SUM(I34:L34)</f>
        <v>0</v>
      </c>
      <c r="F34" s="267">
        <f t="shared" si="20"/>
        <v>0</v>
      </c>
      <c r="G34" s="267"/>
      <c r="H34" s="115">
        <f t="shared" si="21"/>
        <v>0</v>
      </c>
      <c r="I34" s="105"/>
      <c r="J34" s="105"/>
      <c r="K34" s="105"/>
      <c r="L34" s="105"/>
      <c r="M34" s="105"/>
      <c r="N34" s="105"/>
      <c r="O34" s="105"/>
      <c r="P34" s="105"/>
      <c r="Q34" s="105"/>
      <c r="R34" s="105"/>
      <c r="S34" s="97"/>
      <c r="T34" s="97"/>
      <c r="U34" s="97"/>
      <c r="V34" s="97"/>
      <c r="W34" s="105"/>
    </row>
    <row r="35" spans="1:24" s="113" customFormat="1" x14ac:dyDescent="0.2">
      <c r="A35" s="45">
        <v>9</v>
      </c>
      <c r="B35" s="48" t="s">
        <v>290</v>
      </c>
      <c r="C35" s="122"/>
      <c r="D35" s="49" t="s">
        <v>36</v>
      </c>
      <c r="E35" s="267">
        <f>SUM(E36:E39)</f>
        <v>2000000</v>
      </c>
      <c r="F35" s="267">
        <f t="shared" ref="F35:G35" si="23">SUM(F36:F39)</f>
        <v>5000</v>
      </c>
      <c r="G35" s="267">
        <f t="shared" si="23"/>
        <v>0</v>
      </c>
      <c r="H35" s="115">
        <f>SUM(H36:H39)</f>
        <v>2005000</v>
      </c>
      <c r="I35" s="49">
        <f>SUM(I36:I39)</f>
        <v>0</v>
      </c>
      <c r="J35" s="49">
        <f t="shared" ref="J35:W35" si="24">SUM(J36:J38)</f>
        <v>0</v>
      </c>
      <c r="K35" s="49">
        <f>SUM(K36:K39)</f>
        <v>2000000</v>
      </c>
      <c r="L35" s="49">
        <f t="shared" ref="L35:Q35" si="25">SUM(L36:L39)</f>
        <v>0</v>
      </c>
      <c r="M35" s="49">
        <f t="shared" si="25"/>
        <v>0</v>
      </c>
      <c r="N35" s="49">
        <f t="shared" si="25"/>
        <v>0</v>
      </c>
      <c r="O35" s="49">
        <f t="shared" si="25"/>
        <v>5000</v>
      </c>
      <c r="P35" s="49">
        <f t="shared" si="25"/>
        <v>0</v>
      </c>
      <c r="Q35" s="49">
        <f t="shared" si="25"/>
        <v>0</v>
      </c>
      <c r="R35" s="49">
        <f t="shared" si="24"/>
        <v>0</v>
      </c>
      <c r="S35" s="49">
        <f t="shared" si="24"/>
        <v>0</v>
      </c>
      <c r="T35" s="49">
        <f t="shared" si="24"/>
        <v>0</v>
      </c>
      <c r="U35" s="49">
        <f t="shared" si="24"/>
        <v>0</v>
      </c>
      <c r="V35" s="49">
        <f t="shared" si="24"/>
        <v>0</v>
      </c>
      <c r="W35" s="49">
        <f t="shared" si="24"/>
        <v>0</v>
      </c>
      <c r="X35" s="39"/>
    </row>
    <row r="36" spans="1:24" x14ac:dyDescent="0.2">
      <c r="A36" s="45">
        <v>10</v>
      </c>
      <c r="B36" s="44" t="s">
        <v>291</v>
      </c>
      <c r="C36" s="320">
        <v>321</v>
      </c>
      <c r="D36" s="45">
        <v>262</v>
      </c>
      <c r="E36" s="267">
        <f t="shared" si="22"/>
        <v>0</v>
      </c>
      <c r="F36" s="267">
        <f t="shared" si="20"/>
        <v>0</v>
      </c>
      <c r="G36" s="267"/>
      <c r="H36" s="115">
        <f t="shared" si="21"/>
        <v>0</v>
      </c>
      <c r="I36" s="105"/>
      <c r="J36" s="105"/>
      <c r="K36" s="105"/>
      <c r="L36" s="105"/>
      <c r="M36" s="105"/>
      <c r="N36" s="105"/>
      <c r="O36" s="105"/>
      <c r="P36" s="105"/>
      <c r="Q36" s="105"/>
      <c r="R36" s="105"/>
      <c r="S36" s="97"/>
      <c r="T36" s="97"/>
      <c r="U36" s="97"/>
      <c r="V36" s="97"/>
      <c r="W36" s="105"/>
    </row>
    <row r="37" spans="1:24" x14ac:dyDescent="0.2">
      <c r="A37" s="45">
        <v>11</v>
      </c>
      <c r="B37" s="44" t="s">
        <v>289</v>
      </c>
      <c r="C37" s="321"/>
      <c r="D37" s="45">
        <v>266</v>
      </c>
      <c r="E37" s="267">
        <f t="shared" si="22"/>
        <v>0</v>
      </c>
      <c r="F37" s="267">
        <f t="shared" si="20"/>
        <v>0</v>
      </c>
      <c r="G37" s="267"/>
      <c r="H37" s="115">
        <f t="shared" si="21"/>
        <v>0</v>
      </c>
      <c r="I37" s="105"/>
      <c r="J37" s="105"/>
      <c r="K37" s="105"/>
      <c r="L37" s="105"/>
      <c r="M37" s="105"/>
      <c r="N37" s="105"/>
      <c r="O37" s="105"/>
      <c r="P37" s="105"/>
      <c r="Q37" s="105"/>
      <c r="R37" s="105"/>
      <c r="S37" s="97"/>
      <c r="T37" s="97"/>
      <c r="U37" s="97"/>
      <c r="V37" s="97"/>
      <c r="W37" s="105"/>
    </row>
    <row r="38" spans="1:24" x14ac:dyDescent="0.2">
      <c r="A38" s="45">
        <v>12</v>
      </c>
      <c r="B38" s="44" t="s">
        <v>292</v>
      </c>
      <c r="C38" s="321"/>
      <c r="D38" s="45">
        <v>263</v>
      </c>
      <c r="E38" s="267">
        <f t="shared" si="22"/>
        <v>0</v>
      </c>
      <c r="F38" s="267">
        <f t="shared" si="20"/>
        <v>0</v>
      </c>
      <c r="G38" s="267"/>
      <c r="H38" s="115">
        <f t="shared" si="21"/>
        <v>0</v>
      </c>
      <c r="I38" s="105"/>
      <c r="J38" s="105"/>
      <c r="K38" s="105"/>
      <c r="L38" s="105"/>
      <c r="M38" s="105"/>
      <c r="N38" s="105"/>
      <c r="O38" s="105"/>
      <c r="P38" s="105"/>
      <c r="Q38" s="105"/>
      <c r="R38" s="105"/>
      <c r="S38" s="97"/>
      <c r="T38" s="97"/>
      <c r="U38" s="97"/>
      <c r="V38" s="97"/>
      <c r="W38" s="105"/>
    </row>
    <row r="39" spans="1:24" ht="12" customHeight="1" x14ac:dyDescent="0.2">
      <c r="A39" s="45">
        <v>13</v>
      </c>
      <c r="B39" s="44" t="s">
        <v>293</v>
      </c>
      <c r="C39" s="272">
        <v>323</v>
      </c>
      <c r="D39" s="194" t="s">
        <v>591</v>
      </c>
      <c r="E39" s="267">
        <f t="shared" si="22"/>
        <v>2000000</v>
      </c>
      <c r="F39" s="267">
        <f t="shared" si="20"/>
        <v>5000</v>
      </c>
      <c r="G39" s="267"/>
      <c r="H39" s="115">
        <f t="shared" si="21"/>
        <v>2005000</v>
      </c>
      <c r="I39" s="105"/>
      <c r="J39" s="105"/>
      <c r="K39" s="105">
        <v>2000000</v>
      </c>
      <c r="L39" s="105"/>
      <c r="M39" s="105"/>
      <c r="N39" s="105"/>
      <c r="O39" s="105">
        <v>5000</v>
      </c>
      <c r="P39" s="105"/>
      <c r="Q39" s="105"/>
      <c r="R39" s="105"/>
      <c r="S39" s="97"/>
      <c r="T39" s="97"/>
      <c r="U39" s="97"/>
      <c r="V39" s="97"/>
      <c r="W39" s="105"/>
    </row>
    <row r="40" spans="1:24" s="113" customFormat="1" x14ac:dyDescent="0.2">
      <c r="A40" s="45">
        <v>14</v>
      </c>
      <c r="B40" s="48" t="s">
        <v>294</v>
      </c>
      <c r="C40" s="122"/>
      <c r="D40" s="49" t="s">
        <v>36</v>
      </c>
      <c r="E40" s="267">
        <f t="shared" si="22"/>
        <v>646050</v>
      </c>
      <c r="F40" s="267">
        <f t="shared" si="20"/>
        <v>0</v>
      </c>
      <c r="G40" s="43">
        <f>SUM(G41:G45)</f>
        <v>0</v>
      </c>
      <c r="H40" s="115">
        <f>SUM(E40:G40)</f>
        <v>646050</v>
      </c>
      <c r="I40" s="49">
        <f>SUM(I41:I45)</f>
        <v>0</v>
      </c>
      <c r="J40" s="49">
        <f t="shared" ref="J40:W40" si="26">SUM(J41:J45)</f>
        <v>0</v>
      </c>
      <c r="K40" s="49">
        <f>SUM(K41:K45)</f>
        <v>646050</v>
      </c>
      <c r="L40" s="49">
        <f t="shared" si="26"/>
        <v>0</v>
      </c>
      <c r="M40" s="49">
        <f t="shared" si="26"/>
        <v>0</v>
      </c>
      <c r="N40" s="49">
        <f t="shared" si="26"/>
        <v>0</v>
      </c>
      <c r="O40" s="49">
        <f t="shared" si="26"/>
        <v>0</v>
      </c>
      <c r="P40" s="49">
        <f t="shared" si="26"/>
        <v>0</v>
      </c>
      <c r="Q40" s="49">
        <f t="shared" si="26"/>
        <v>0</v>
      </c>
      <c r="R40" s="49">
        <f t="shared" si="26"/>
        <v>0</v>
      </c>
      <c r="S40" s="49">
        <f t="shared" si="26"/>
        <v>0</v>
      </c>
      <c r="T40" s="49">
        <f t="shared" si="26"/>
        <v>0</v>
      </c>
      <c r="U40" s="49">
        <f t="shared" si="26"/>
        <v>0</v>
      </c>
      <c r="V40" s="49">
        <f t="shared" si="26"/>
        <v>0</v>
      </c>
      <c r="W40" s="49">
        <f t="shared" si="26"/>
        <v>0</v>
      </c>
      <c r="X40" s="39"/>
    </row>
    <row r="41" spans="1:24" x14ac:dyDescent="0.2">
      <c r="A41" s="45">
        <v>15</v>
      </c>
      <c r="B41" s="44" t="s">
        <v>295</v>
      </c>
      <c r="C41" s="320">
        <v>851</v>
      </c>
      <c r="D41" s="45">
        <v>291</v>
      </c>
      <c r="E41" s="267">
        <f t="shared" si="22"/>
        <v>300000</v>
      </c>
      <c r="F41" s="267">
        <f t="shared" si="20"/>
        <v>0</v>
      </c>
      <c r="G41" s="267"/>
      <c r="H41" s="115">
        <f t="shared" si="21"/>
        <v>300000</v>
      </c>
      <c r="I41" s="105"/>
      <c r="J41" s="105"/>
      <c r="K41" s="105">
        <v>300000</v>
      </c>
      <c r="L41" s="105"/>
      <c r="M41" s="105"/>
      <c r="N41" s="105"/>
      <c r="O41" s="105"/>
      <c r="P41" s="105"/>
      <c r="Q41" s="105"/>
      <c r="R41" s="105"/>
      <c r="S41" s="97"/>
      <c r="T41" s="97"/>
      <c r="U41" s="97"/>
      <c r="V41" s="97"/>
      <c r="W41" s="105"/>
    </row>
    <row r="42" spans="1:24" x14ac:dyDescent="0.2">
      <c r="A42" s="45">
        <v>16</v>
      </c>
      <c r="B42" s="44" t="s">
        <v>296</v>
      </c>
      <c r="C42" s="322"/>
      <c r="D42" s="45">
        <v>291</v>
      </c>
      <c r="E42" s="267">
        <f t="shared" si="22"/>
        <v>325050</v>
      </c>
      <c r="F42" s="267">
        <f t="shared" si="20"/>
        <v>0</v>
      </c>
      <c r="G42" s="267"/>
      <c r="H42" s="115">
        <f t="shared" si="21"/>
        <v>325050</v>
      </c>
      <c r="I42" s="105"/>
      <c r="J42" s="105"/>
      <c r="K42" s="105">
        <v>325050</v>
      </c>
      <c r="L42" s="105"/>
      <c r="M42" s="105"/>
      <c r="N42" s="105"/>
      <c r="O42" s="105"/>
      <c r="P42" s="105"/>
      <c r="Q42" s="105"/>
      <c r="R42" s="105"/>
      <c r="S42" s="97"/>
      <c r="T42" s="97"/>
      <c r="U42" s="97"/>
      <c r="V42" s="97"/>
      <c r="W42" s="105"/>
    </row>
    <row r="43" spans="1:24" x14ac:dyDescent="0.2">
      <c r="A43" s="45">
        <v>17</v>
      </c>
      <c r="B43" s="44" t="s">
        <v>297</v>
      </c>
      <c r="C43" s="272">
        <v>852</v>
      </c>
      <c r="D43" s="45">
        <v>291</v>
      </c>
      <c r="E43" s="267">
        <f t="shared" si="22"/>
        <v>21000</v>
      </c>
      <c r="F43" s="267">
        <f t="shared" si="20"/>
        <v>0</v>
      </c>
      <c r="G43" s="267"/>
      <c r="H43" s="115">
        <f t="shared" si="21"/>
        <v>21000</v>
      </c>
      <c r="I43" s="105"/>
      <c r="J43" s="105"/>
      <c r="K43" s="105">
        <v>21000</v>
      </c>
      <c r="L43" s="105"/>
      <c r="M43" s="105"/>
      <c r="N43" s="105"/>
      <c r="O43" s="105"/>
      <c r="P43" s="105"/>
      <c r="Q43" s="105"/>
      <c r="R43" s="105"/>
      <c r="S43" s="97"/>
      <c r="T43" s="97"/>
      <c r="U43" s="97"/>
      <c r="V43" s="97"/>
      <c r="W43" s="105"/>
    </row>
    <row r="44" spans="1:24" x14ac:dyDescent="0.2">
      <c r="A44" s="45">
        <v>18</v>
      </c>
      <c r="B44" s="44" t="s">
        <v>298</v>
      </c>
      <c r="C44" s="320">
        <v>853</v>
      </c>
      <c r="D44" s="45">
        <v>291</v>
      </c>
      <c r="E44" s="267">
        <f t="shared" si="22"/>
        <v>0</v>
      </c>
      <c r="F44" s="267">
        <f t="shared" si="20"/>
        <v>0</v>
      </c>
      <c r="G44" s="267"/>
      <c r="H44" s="115">
        <f t="shared" si="21"/>
        <v>0</v>
      </c>
      <c r="I44" s="105"/>
      <c r="J44" s="105"/>
      <c r="K44" s="105"/>
      <c r="L44" s="105"/>
      <c r="M44" s="105"/>
      <c r="N44" s="105"/>
      <c r="O44" s="105"/>
      <c r="P44" s="105"/>
      <c r="Q44" s="105"/>
      <c r="R44" s="105"/>
      <c r="S44" s="97"/>
      <c r="T44" s="97"/>
      <c r="U44" s="97"/>
      <c r="V44" s="97"/>
      <c r="W44" s="105"/>
    </row>
    <row r="45" spans="1:24" x14ac:dyDescent="0.2">
      <c r="A45" s="45">
        <v>19</v>
      </c>
      <c r="B45" s="44" t="s">
        <v>361</v>
      </c>
      <c r="C45" s="322"/>
      <c r="D45" s="194" t="s">
        <v>362</v>
      </c>
      <c r="E45" s="267">
        <f t="shared" si="22"/>
        <v>0</v>
      </c>
      <c r="F45" s="267">
        <f t="shared" si="20"/>
        <v>0</v>
      </c>
      <c r="G45" s="267"/>
      <c r="H45" s="115">
        <f t="shared" si="21"/>
        <v>0</v>
      </c>
      <c r="I45" s="105"/>
      <c r="J45" s="105"/>
      <c r="K45" s="105"/>
      <c r="L45" s="105"/>
      <c r="M45" s="105"/>
      <c r="N45" s="105"/>
      <c r="O45" s="105"/>
      <c r="P45" s="105"/>
      <c r="Q45" s="105"/>
      <c r="R45" s="105"/>
      <c r="S45" s="97"/>
      <c r="T45" s="97"/>
      <c r="U45" s="97"/>
      <c r="V45" s="97"/>
      <c r="W45" s="105"/>
    </row>
    <row r="46" spans="1:24" x14ac:dyDescent="0.2">
      <c r="A46" s="45">
        <v>20</v>
      </c>
      <c r="B46" s="48" t="s">
        <v>299</v>
      </c>
      <c r="C46" s="122"/>
      <c r="D46" s="49" t="s">
        <v>36</v>
      </c>
      <c r="E46" s="43">
        <f t="shared" si="22"/>
        <v>0</v>
      </c>
      <c r="F46" s="43">
        <f t="shared" si="20"/>
        <v>0</v>
      </c>
      <c r="G46" s="43"/>
      <c r="H46" s="115">
        <f t="shared" si="21"/>
        <v>0</v>
      </c>
      <c r="I46" s="49"/>
      <c r="J46" s="49"/>
      <c r="K46" s="49"/>
      <c r="L46" s="49"/>
      <c r="M46" s="49"/>
      <c r="N46" s="49"/>
      <c r="O46" s="49"/>
      <c r="P46" s="49"/>
      <c r="Q46" s="49"/>
      <c r="R46" s="49"/>
      <c r="S46" s="50"/>
      <c r="T46" s="50"/>
      <c r="U46" s="50"/>
      <c r="V46" s="50"/>
      <c r="W46" s="49"/>
    </row>
    <row r="47" spans="1:24" ht="13.5" thickBot="1" x14ac:dyDescent="0.25">
      <c r="A47" s="45">
        <v>21</v>
      </c>
      <c r="B47" s="48" t="s">
        <v>300</v>
      </c>
      <c r="C47" s="122"/>
      <c r="D47" s="49" t="s">
        <v>36</v>
      </c>
      <c r="E47" s="43">
        <f t="shared" si="22"/>
        <v>0</v>
      </c>
      <c r="F47" s="43">
        <f t="shared" si="20"/>
        <v>0</v>
      </c>
      <c r="G47" s="43"/>
      <c r="H47" s="115">
        <f t="shared" si="21"/>
        <v>0</v>
      </c>
      <c r="I47" s="49"/>
      <c r="J47" s="49"/>
      <c r="K47" s="49"/>
      <c r="L47" s="49"/>
      <c r="M47" s="49"/>
      <c r="N47" s="49"/>
      <c r="O47" s="49"/>
      <c r="P47" s="49"/>
      <c r="Q47" s="49"/>
      <c r="R47" s="49"/>
      <c r="S47" s="50"/>
      <c r="T47" s="50"/>
      <c r="U47" s="50"/>
      <c r="V47" s="50"/>
      <c r="W47" s="49"/>
    </row>
    <row r="48" spans="1:24" ht="16.5" thickBot="1" x14ac:dyDescent="0.25">
      <c r="A48" s="45">
        <v>22</v>
      </c>
      <c r="B48" s="134" t="s">
        <v>301</v>
      </c>
      <c r="C48" s="135"/>
      <c r="D48" s="136" t="s">
        <v>36</v>
      </c>
      <c r="E48" s="137">
        <f>SUM(E49:E77)</f>
        <v>13606630</v>
      </c>
      <c r="F48" s="137">
        <f t="shared" ref="F48:N48" si="27">SUM(F49:F77)</f>
        <v>3156220</v>
      </c>
      <c r="G48" s="137">
        <f>SUM(G49:G77)</f>
        <v>0</v>
      </c>
      <c r="H48" s="150">
        <f>SUM(H49:H77)</f>
        <v>16762850</v>
      </c>
      <c r="I48" s="137">
        <f>SUM(I49:I77)</f>
        <v>0</v>
      </c>
      <c r="J48" s="137">
        <f>SUM(J49:J77)</f>
        <v>0</v>
      </c>
      <c r="K48" s="137">
        <f>SUM(K49:K77)</f>
        <v>13187590</v>
      </c>
      <c r="L48" s="137">
        <f t="shared" si="27"/>
        <v>419040</v>
      </c>
      <c r="M48" s="137">
        <f t="shared" si="27"/>
        <v>0</v>
      </c>
      <c r="N48" s="137">
        <f t="shared" si="27"/>
        <v>0</v>
      </c>
      <c r="O48" s="137">
        <f>SUM(O49:O77)</f>
        <v>0</v>
      </c>
      <c r="P48" s="137">
        <f t="shared" ref="P48" si="28">SUM(P49:P77)</f>
        <v>3156220</v>
      </c>
      <c r="Q48" s="137">
        <f>SUM(Q49:Q77)</f>
        <v>0</v>
      </c>
      <c r="R48" s="137">
        <f t="shared" ref="R48:V48" si="29">SUM(R49:R77)</f>
        <v>0</v>
      </c>
      <c r="S48" s="137">
        <f t="shared" si="29"/>
        <v>0</v>
      </c>
      <c r="T48" s="137">
        <f t="shared" si="29"/>
        <v>0</v>
      </c>
      <c r="U48" s="137">
        <f t="shared" si="29"/>
        <v>0</v>
      </c>
      <c r="V48" s="137">
        <f t="shared" si="29"/>
        <v>0</v>
      </c>
      <c r="W48" s="137">
        <f>SUM(W49:W77)</f>
        <v>0</v>
      </c>
    </row>
    <row r="49" spans="1:29" x14ac:dyDescent="0.2">
      <c r="A49" s="45">
        <v>23</v>
      </c>
      <c r="B49" s="153" t="s">
        <v>302</v>
      </c>
      <c r="C49" s="320">
        <v>244</v>
      </c>
      <c r="D49" s="45">
        <v>221</v>
      </c>
      <c r="E49" s="105">
        <f>SUM(I49:L49)</f>
        <v>158820</v>
      </c>
      <c r="F49" s="105">
        <f>SUM(M49:W49)</f>
        <v>0</v>
      </c>
      <c r="G49" s="105"/>
      <c r="H49" s="115">
        <f>SUM(E49:G49)</f>
        <v>158820</v>
      </c>
      <c r="I49" s="105"/>
      <c r="J49" s="105"/>
      <c r="K49" s="105">
        <v>153340</v>
      </c>
      <c r="L49" s="105">
        <v>5480</v>
      </c>
      <c r="M49" s="105"/>
      <c r="N49" s="105"/>
      <c r="O49" s="105"/>
      <c r="P49" s="105"/>
      <c r="Q49" s="105"/>
      <c r="R49" s="105"/>
      <c r="S49" s="97"/>
      <c r="T49" s="97"/>
      <c r="U49" s="97"/>
      <c r="V49" s="97"/>
      <c r="W49" s="105"/>
    </row>
    <row r="50" spans="1:29" x14ac:dyDescent="0.2">
      <c r="A50" s="45">
        <v>24</v>
      </c>
      <c r="B50" s="153" t="s">
        <v>303</v>
      </c>
      <c r="C50" s="321"/>
      <c r="D50" s="45">
        <v>222</v>
      </c>
      <c r="E50" s="105">
        <f t="shared" ref="E50:E76" si="30">SUM(I50:L50)</f>
        <v>0</v>
      </c>
      <c r="F50" s="105">
        <f t="shared" ref="F50:F76" si="31">SUM(M50:W50)</f>
        <v>0</v>
      </c>
      <c r="G50" s="105"/>
      <c r="H50" s="115">
        <f t="shared" ref="H50:H86" si="32">SUM(E50:G50)</f>
        <v>0</v>
      </c>
      <c r="I50" s="105"/>
      <c r="J50" s="105"/>
      <c r="K50" s="105"/>
      <c r="L50" s="105"/>
      <c r="M50" s="105"/>
      <c r="N50" s="105"/>
      <c r="O50" s="105"/>
      <c r="P50" s="105"/>
      <c r="Q50" s="105"/>
      <c r="R50" s="105"/>
      <c r="S50" s="97"/>
      <c r="T50" s="97"/>
      <c r="U50" s="97"/>
      <c r="V50" s="97"/>
      <c r="W50" s="105"/>
      <c r="AC50" s="39" t="s">
        <v>439</v>
      </c>
    </row>
    <row r="51" spans="1:29" x14ac:dyDescent="0.2">
      <c r="A51" s="45">
        <v>25</v>
      </c>
      <c r="B51" s="153" t="s">
        <v>350</v>
      </c>
      <c r="C51" s="321"/>
      <c r="D51" s="45">
        <v>223</v>
      </c>
      <c r="E51" s="105">
        <f t="shared" si="30"/>
        <v>751580</v>
      </c>
      <c r="F51" s="105">
        <f t="shared" si="31"/>
        <v>0</v>
      </c>
      <c r="G51" s="105"/>
      <c r="H51" s="115">
        <f t="shared" si="32"/>
        <v>751580</v>
      </c>
      <c r="I51" s="105"/>
      <c r="J51" s="105"/>
      <c r="K51" s="105">
        <v>727520</v>
      </c>
      <c r="L51" s="105">
        <v>24060</v>
      </c>
      <c r="M51" s="105"/>
      <c r="N51" s="105"/>
      <c r="O51" s="105"/>
      <c r="P51" s="105"/>
      <c r="Q51" s="105"/>
      <c r="R51" s="105"/>
      <c r="S51" s="97"/>
      <c r="T51" s="97"/>
      <c r="U51" s="97"/>
      <c r="V51" s="97"/>
      <c r="W51" s="105"/>
    </row>
    <row r="52" spans="1:29" x14ac:dyDescent="0.2">
      <c r="A52" s="45">
        <v>26</v>
      </c>
      <c r="B52" s="153" t="s">
        <v>590</v>
      </c>
      <c r="C52" s="321"/>
      <c r="D52" s="45">
        <v>224</v>
      </c>
      <c r="E52" s="105">
        <f t="shared" si="30"/>
        <v>0</v>
      </c>
      <c r="F52" s="105">
        <f t="shared" si="31"/>
        <v>0</v>
      </c>
      <c r="G52" s="105"/>
      <c r="H52" s="115">
        <f t="shared" si="32"/>
        <v>0</v>
      </c>
      <c r="I52" s="105"/>
      <c r="J52" s="105"/>
      <c r="K52" s="105"/>
      <c r="L52" s="105"/>
      <c r="M52" s="105"/>
      <c r="N52" s="105"/>
      <c r="O52" s="105"/>
      <c r="P52" s="105"/>
      <c r="Q52" s="105"/>
      <c r="R52" s="105"/>
      <c r="S52" s="97"/>
      <c r="T52" s="97"/>
      <c r="U52" s="97"/>
      <c r="V52" s="97"/>
      <c r="W52" s="105"/>
    </row>
    <row r="53" spans="1:29" x14ac:dyDescent="0.2">
      <c r="A53" s="45">
        <v>27</v>
      </c>
      <c r="B53" s="153" t="s">
        <v>304</v>
      </c>
      <c r="C53" s="322"/>
      <c r="D53" s="45">
        <v>225</v>
      </c>
      <c r="E53" s="105">
        <f t="shared" si="30"/>
        <v>0</v>
      </c>
      <c r="F53" s="105">
        <f t="shared" si="31"/>
        <v>0</v>
      </c>
      <c r="G53" s="105"/>
      <c r="H53" s="115">
        <f t="shared" si="32"/>
        <v>0</v>
      </c>
      <c r="I53" s="105"/>
      <c r="J53" s="105"/>
      <c r="K53" s="105"/>
      <c r="L53" s="105"/>
      <c r="M53" s="105"/>
      <c r="N53" s="105"/>
      <c r="O53" s="105"/>
      <c r="P53" s="105"/>
      <c r="Q53" s="105"/>
      <c r="R53" s="105"/>
      <c r="S53" s="97"/>
      <c r="T53" s="97"/>
      <c r="U53" s="97"/>
      <c r="V53" s="97"/>
      <c r="W53" s="105"/>
    </row>
    <row r="54" spans="1:29" x14ac:dyDescent="0.2">
      <c r="A54" s="45">
        <v>28</v>
      </c>
      <c r="B54" s="153" t="s">
        <v>305</v>
      </c>
      <c r="C54" s="272">
        <v>243</v>
      </c>
      <c r="D54" s="45">
        <v>225</v>
      </c>
      <c r="E54" s="105">
        <f t="shared" si="30"/>
        <v>0</v>
      </c>
      <c r="F54" s="105">
        <f t="shared" si="31"/>
        <v>0</v>
      </c>
      <c r="G54" s="105"/>
      <c r="H54" s="115">
        <f t="shared" si="32"/>
        <v>0</v>
      </c>
      <c r="I54" s="105"/>
      <c r="J54" s="105"/>
      <c r="K54" s="105"/>
      <c r="L54" s="105"/>
      <c r="M54" s="105"/>
      <c r="N54" s="105"/>
      <c r="O54" s="105"/>
      <c r="P54" s="105"/>
      <c r="Q54" s="105"/>
      <c r="R54" s="105"/>
      <c r="S54" s="97"/>
      <c r="T54" s="97"/>
      <c r="U54" s="97"/>
      <c r="V54" s="97"/>
      <c r="W54" s="105"/>
      <c r="Y54" s="55"/>
    </row>
    <row r="55" spans="1:29" x14ac:dyDescent="0.2">
      <c r="A55" s="45">
        <v>29</v>
      </c>
      <c r="B55" s="153" t="s">
        <v>306</v>
      </c>
      <c r="C55" s="320">
        <v>244</v>
      </c>
      <c r="D55" s="45">
        <v>225</v>
      </c>
      <c r="E55" s="105">
        <f t="shared" si="30"/>
        <v>1367230</v>
      </c>
      <c r="F55" s="105">
        <f t="shared" si="31"/>
        <v>0</v>
      </c>
      <c r="G55" s="105"/>
      <c r="H55" s="115">
        <f t="shared" si="32"/>
        <v>1367230</v>
      </c>
      <c r="I55" s="105"/>
      <c r="J55" s="105"/>
      <c r="K55" s="105">
        <v>1247230</v>
      </c>
      <c r="L55" s="105">
        <v>120000</v>
      </c>
      <c r="M55" s="105"/>
      <c r="N55" s="105"/>
      <c r="O55" s="105"/>
      <c r="P55" s="105"/>
      <c r="Q55" s="105"/>
      <c r="R55" s="105"/>
      <c r="S55" s="97"/>
      <c r="T55" s="97"/>
      <c r="U55" s="97"/>
      <c r="V55" s="97"/>
      <c r="W55" s="105"/>
      <c r="Y55" s="55"/>
    </row>
    <row r="56" spans="1:29" x14ac:dyDescent="0.2">
      <c r="A56" s="45">
        <v>30</v>
      </c>
      <c r="B56" s="153" t="s">
        <v>288</v>
      </c>
      <c r="C56" s="321"/>
      <c r="D56" s="45">
        <v>226</v>
      </c>
      <c r="E56" s="105">
        <f t="shared" si="30"/>
        <v>700000</v>
      </c>
      <c r="F56" s="105">
        <f t="shared" si="31"/>
        <v>0</v>
      </c>
      <c r="G56" s="105"/>
      <c r="H56" s="115">
        <f t="shared" si="32"/>
        <v>700000</v>
      </c>
      <c r="I56" s="105"/>
      <c r="J56" s="105"/>
      <c r="K56" s="105">
        <f>1287330-606830</f>
        <v>680500</v>
      </c>
      <c r="L56" s="105">
        <v>19500</v>
      </c>
      <c r="M56" s="105"/>
      <c r="N56" s="105"/>
      <c r="O56" s="105"/>
      <c r="P56" s="105"/>
      <c r="Q56" s="105"/>
      <c r="R56" s="105"/>
      <c r="S56" s="97"/>
      <c r="T56" s="97"/>
      <c r="U56" s="97"/>
      <c r="V56" s="97"/>
      <c r="W56" s="105"/>
      <c r="Y56" s="55"/>
    </row>
    <row r="57" spans="1:29" x14ac:dyDescent="0.2">
      <c r="A57" s="45">
        <v>31</v>
      </c>
      <c r="B57" s="153" t="s">
        <v>307</v>
      </c>
      <c r="C57" s="321"/>
      <c r="D57" s="45">
        <v>227</v>
      </c>
      <c r="E57" s="105">
        <f t="shared" si="30"/>
        <v>0</v>
      </c>
      <c r="F57" s="105">
        <f t="shared" si="31"/>
        <v>0</v>
      </c>
      <c r="G57" s="105"/>
      <c r="H57" s="115">
        <f t="shared" si="32"/>
        <v>0</v>
      </c>
      <c r="I57" s="105"/>
      <c r="J57" s="105"/>
      <c r="K57" s="105"/>
      <c r="L57" s="105"/>
      <c r="M57" s="105"/>
      <c r="N57" s="105"/>
      <c r="O57" s="105"/>
      <c r="P57" s="105"/>
      <c r="Q57" s="105"/>
      <c r="R57" s="105"/>
      <c r="S57" s="97"/>
      <c r="T57" s="97"/>
      <c r="U57" s="97"/>
      <c r="V57" s="97"/>
      <c r="W57" s="105"/>
      <c r="Y57" s="55"/>
    </row>
    <row r="58" spans="1:29" x14ac:dyDescent="0.2">
      <c r="A58" s="45">
        <v>32</v>
      </c>
      <c r="B58" s="153" t="s">
        <v>308</v>
      </c>
      <c r="C58" s="321"/>
      <c r="D58" s="45">
        <v>228</v>
      </c>
      <c r="E58" s="105">
        <f t="shared" si="30"/>
        <v>0</v>
      </c>
      <c r="F58" s="105">
        <f t="shared" si="31"/>
        <v>0</v>
      </c>
      <c r="G58" s="105"/>
      <c r="H58" s="115">
        <f t="shared" si="32"/>
        <v>0</v>
      </c>
      <c r="I58" s="105"/>
      <c r="J58" s="105"/>
      <c r="K58" s="105"/>
      <c r="L58" s="105"/>
      <c r="M58" s="105"/>
      <c r="N58" s="105"/>
      <c r="O58" s="105"/>
      <c r="P58" s="105"/>
      <c r="Q58" s="105"/>
      <c r="R58" s="105"/>
      <c r="S58" s="97"/>
      <c r="T58" s="97"/>
      <c r="U58" s="97"/>
      <c r="V58" s="97"/>
      <c r="W58" s="105"/>
      <c r="Y58" s="55"/>
    </row>
    <row r="59" spans="1:29" x14ac:dyDescent="0.2">
      <c r="A59" s="45">
        <v>33</v>
      </c>
      <c r="B59" s="258" t="s">
        <v>353</v>
      </c>
      <c r="C59" s="321"/>
      <c r="D59" s="45">
        <v>229</v>
      </c>
      <c r="E59" s="105">
        <f t="shared" si="30"/>
        <v>0</v>
      </c>
      <c r="F59" s="105">
        <f t="shared" si="31"/>
        <v>0</v>
      </c>
      <c r="G59" s="105"/>
      <c r="H59" s="115">
        <f t="shared" si="32"/>
        <v>0</v>
      </c>
      <c r="I59" s="105"/>
      <c r="J59" s="105"/>
      <c r="K59" s="105"/>
      <c r="L59" s="105"/>
      <c r="M59" s="105"/>
      <c r="N59" s="105"/>
      <c r="O59" s="105"/>
      <c r="P59" s="105"/>
      <c r="Q59" s="105"/>
      <c r="R59" s="105"/>
      <c r="S59" s="97"/>
      <c r="T59" s="97"/>
      <c r="U59" s="97"/>
      <c r="V59" s="97"/>
      <c r="W59" s="105"/>
      <c r="Y59" s="55"/>
    </row>
    <row r="60" spans="1:29" x14ac:dyDescent="0.2">
      <c r="A60" s="45">
        <v>34</v>
      </c>
      <c r="B60" s="153" t="s">
        <v>309</v>
      </c>
      <c r="C60" s="321"/>
      <c r="D60" s="45">
        <v>310</v>
      </c>
      <c r="E60" s="105">
        <f t="shared" si="30"/>
        <v>0</v>
      </c>
      <c r="F60" s="105">
        <f t="shared" si="31"/>
        <v>0</v>
      </c>
      <c r="G60" s="105"/>
      <c r="H60" s="115">
        <f t="shared" si="32"/>
        <v>0</v>
      </c>
      <c r="I60" s="105"/>
      <c r="J60" s="105"/>
      <c r="K60" s="105"/>
      <c r="L60" s="105"/>
      <c r="M60" s="105"/>
      <c r="N60" s="105"/>
      <c r="O60" s="105"/>
      <c r="P60" s="105"/>
      <c r="Q60" s="105"/>
      <c r="R60" s="105"/>
      <c r="S60" s="97"/>
      <c r="T60" s="97"/>
      <c r="U60" s="97"/>
      <c r="V60" s="97"/>
      <c r="W60" s="105"/>
      <c r="Y60" s="55"/>
    </row>
    <row r="61" spans="1:29" x14ac:dyDescent="0.2">
      <c r="A61" s="45">
        <v>35</v>
      </c>
      <c r="B61" s="153" t="s">
        <v>310</v>
      </c>
      <c r="C61" s="321"/>
      <c r="D61" s="45">
        <v>341</v>
      </c>
      <c r="E61" s="105">
        <f t="shared" si="30"/>
        <v>50000</v>
      </c>
      <c r="F61" s="105">
        <f t="shared" si="31"/>
        <v>0</v>
      </c>
      <c r="G61" s="105"/>
      <c r="H61" s="115">
        <f t="shared" si="32"/>
        <v>50000</v>
      </c>
      <c r="I61" s="105"/>
      <c r="J61" s="105"/>
      <c r="K61" s="105">
        <v>50000</v>
      </c>
      <c r="L61" s="105"/>
      <c r="M61" s="105"/>
      <c r="N61" s="105"/>
      <c r="O61" s="105"/>
      <c r="P61" s="105"/>
      <c r="Q61" s="105"/>
      <c r="R61" s="105"/>
      <c r="S61" s="97"/>
      <c r="T61" s="97"/>
      <c r="U61" s="97"/>
      <c r="V61" s="97"/>
      <c r="W61" s="105"/>
      <c r="Y61" s="55"/>
    </row>
    <row r="62" spans="1:29" x14ac:dyDescent="0.2">
      <c r="A62" s="45">
        <v>36</v>
      </c>
      <c r="B62" s="153" t="s">
        <v>311</v>
      </c>
      <c r="C62" s="321"/>
      <c r="D62" s="45">
        <v>342</v>
      </c>
      <c r="E62" s="105">
        <f t="shared" si="30"/>
        <v>3500000</v>
      </c>
      <c r="F62" s="105">
        <f t="shared" si="31"/>
        <v>3156220</v>
      </c>
      <c r="G62" s="105"/>
      <c r="H62" s="115">
        <f>SUM(E62:G62)</f>
        <v>6656220</v>
      </c>
      <c r="I62" s="105"/>
      <c r="J62" s="105"/>
      <c r="K62" s="105">
        <v>3500000</v>
      </c>
      <c r="L62" s="105"/>
      <c r="M62" s="105"/>
      <c r="N62" s="105"/>
      <c r="O62" s="105"/>
      <c r="P62" s="105">
        <v>3156220</v>
      </c>
      <c r="Q62" s="105"/>
      <c r="R62" s="105"/>
      <c r="S62" s="97"/>
      <c r="T62" s="97"/>
      <c r="U62" s="97"/>
      <c r="V62" s="97"/>
      <c r="W62" s="105"/>
    </row>
    <row r="63" spans="1:29" x14ac:dyDescent="0.2">
      <c r="A63" s="45">
        <v>37</v>
      </c>
      <c r="B63" s="153" t="s">
        <v>312</v>
      </c>
      <c r="C63" s="321"/>
      <c r="D63" s="45">
        <v>343</v>
      </c>
      <c r="E63" s="105">
        <f t="shared" si="30"/>
        <v>250000</v>
      </c>
      <c r="F63" s="105">
        <f t="shared" si="31"/>
        <v>0</v>
      </c>
      <c r="G63" s="105"/>
      <c r="H63" s="115">
        <f t="shared" si="32"/>
        <v>250000</v>
      </c>
      <c r="I63" s="105"/>
      <c r="J63" s="105"/>
      <c r="K63" s="105"/>
      <c r="L63" s="105">
        <v>250000</v>
      </c>
      <c r="M63" s="105"/>
      <c r="N63" s="105"/>
      <c r="O63" s="105"/>
      <c r="P63" s="105"/>
      <c r="Q63" s="105"/>
      <c r="R63" s="105"/>
      <c r="S63" s="97"/>
      <c r="T63" s="97"/>
      <c r="U63" s="97"/>
      <c r="V63" s="97"/>
      <c r="W63" s="105"/>
    </row>
    <row r="64" spans="1:29" x14ac:dyDescent="0.2">
      <c r="A64" s="45">
        <v>38</v>
      </c>
      <c r="B64" s="153" t="s">
        <v>313</v>
      </c>
      <c r="C64" s="321"/>
      <c r="D64" s="45">
        <v>344</v>
      </c>
      <c r="E64" s="105">
        <f t="shared" si="30"/>
        <v>1824770</v>
      </c>
      <c r="F64" s="105">
        <f t="shared" si="31"/>
        <v>0</v>
      </c>
      <c r="G64" s="105"/>
      <c r="H64" s="115">
        <f t="shared" si="32"/>
        <v>1824770</v>
      </c>
      <c r="I64" s="105"/>
      <c r="J64" s="105"/>
      <c r="K64" s="105">
        <f>2566670-741900</f>
        <v>1824770</v>
      </c>
      <c r="L64" s="105"/>
      <c r="M64" s="105"/>
      <c r="N64" s="105"/>
      <c r="O64" s="105"/>
      <c r="P64" s="105"/>
      <c r="Q64" s="105"/>
      <c r="R64" s="105"/>
      <c r="S64" s="97"/>
      <c r="T64" s="97"/>
      <c r="U64" s="97"/>
      <c r="V64" s="97"/>
      <c r="W64" s="105"/>
    </row>
    <row r="65" spans="1:23" x14ac:dyDescent="0.2">
      <c r="A65" s="45">
        <v>39</v>
      </c>
      <c r="B65" s="153" t="s">
        <v>314</v>
      </c>
      <c r="C65" s="321"/>
      <c r="D65" s="45">
        <v>345</v>
      </c>
      <c r="E65" s="105">
        <f t="shared" si="30"/>
        <v>50000</v>
      </c>
      <c r="F65" s="105">
        <f t="shared" si="31"/>
        <v>0</v>
      </c>
      <c r="G65" s="105"/>
      <c r="H65" s="115">
        <f t="shared" si="32"/>
        <v>50000</v>
      </c>
      <c r="I65" s="105"/>
      <c r="J65" s="105"/>
      <c r="K65" s="105">
        <v>50000</v>
      </c>
      <c r="L65" s="105"/>
      <c r="M65" s="105"/>
      <c r="N65" s="105"/>
      <c r="O65" s="105"/>
      <c r="P65" s="105"/>
      <c r="Q65" s="105"/>
      <c r="R65" s="105"/>
      <c r="S65" s="97"/>
      <c r="T65" s="97"/>
      <c r="U65" s="97"/>
      <c r="V65" s="97"/>
      <c r="W65" s="105"/>
    </row>
    <row r="66" spans="1:23" x14ac:dyDescent="0.2">
      <c r="A66" s="45">
        <v>40</v>
      </c>
      <c r="B66" s="153" t="s">
        <v>315</v>
      </c>
      <c r="C66" s="321"/>
      <c r="D66" s="45">
        <v>346</v>
      </c>
      <c r="E66" s="105">
        <f t="shared" si="30"/>
        <v>0</v>
      </c>
      <c r="F66" s="105">
        <f t="shared" si="31"/>
        <v>0</v>
      </c>
      <c r="G66" s="105"/>
      <c r="H66" s="115">
        <f>SUM(E66:G66)</f>
        <v>0</v>
      </c>
      <c r="I66" s="105"/>
      <c r="J66" s="105"/>
      <c r="K66" s="262"/>
      <c r="L66" s="262"/>
      <c r="M66" s="105"/>
      <c r="N66" s="105"/>
      <c r="O66" s="105"/>
      <c r="P66" s="105"/>
      <c r="Q66" s="105"/>
      <c r="R66" s="105"/>
      <c r="S66" s="97"/>
      <c r="T66" s="97"/>
      <c r="U66" s="97"/>
      <c r="V66" s="97"/>
      <c r="W66" s="105"/>
    </row>
    <row r="67" spans="1:23" x14ac:dyDescent="0.2">
      <c r="A67" s="45">
        <v>41</v>
      </c>
      <c r="B67" s="153" t="s">
        <v>316</v>
      </c>
      <c r="C67" s="321"/>
      <c r="D67" s="45">
        <v>349</v>
      </c>
      <c r="E67" s="105">
        <f t="shared" si="30"/>
        <v>0</v>
      </c>
      <c r="F67" s="105">
        <f t="shared" si="31"/>
        <v>0</v>
      </c>
      <c r="G67" s="105"/>
      <c r="H67" s="115">
        <f t="shared" si="32"/>
        <v>0</v>
      </c>
      <c r="I67" s="105"/>
      <c r="J67" s="105"/>
      <c r="K67" s="262"/>
      <c r="L67" s="262"/>
      <c r="M67" s="105"/>
      <c r="N67" s="105"/>
      <c r="O67" s="105"/>
      <c r="P67" s="105"/>
      <c r="Q67" s="105"/>
      <c r="R67" s="105"/>
      <c r="S67" s="97"/>
      <c r="T67" s="97"/>
      <c r="U67" s="97"/>
      <c r="V67" s="97"/>
      <c r="W67" s="105"/>
    </row>
    <row r="68" spans="1:23" x14ac:dyDescent="0.2">
      <c r="A68" s="45">
        <v>42</v>
      </c>
      <c r="B68" s="44" t="s">
        <v>360</v>
      </c>
      <c r="C68" s="321"/>
      <c r="D68" s="45" t="s">
        <v>271</v>
      </c>
      <c r="E68" s="105">
        <f t="shared" si="30"/>
        <v>0</v>
      </c>
      <c r="F68" s="105">
        <f t="shared" si="31"/>
        <v>0</v>
      </c>
      <c r="G68" s="105"/>
      <c r="H68" s="115">
        <f>SUM(E68:G68)</f>
        <v>0</v>
      </c>
      <c r="I68" s="105"/>
      <c r="J68" s="105"/>
      <c r="K68" s="105"/>
      <c r="L68" s="105"/>
      <c r="M68" s="105"/>
      <c r="N68" s="105"/>
      <c r="O68" s="105"/>
      <c r="P68" s="105"/>
      <c r="Q68" s="105"/>
      <c r="R68" s="105"/>
      <c r="S68" s="97"/>
      <c r="T68" s="97"/>
      <c r="U68" s="97"/>
      <c r="V68" s="97"/>
      <c r="W68" s="105"/>
    </row>
    <row r="69" spans="1:23" ht="13.5" customHeight="1" x14ac:dyDescent="0.2">
      <c r="A69" s="45">
        <v>43</v>
      </c>
      <c r="B69" s="44" t="s">
        <v>355</v>
      </c>
      <c r="C69" s="322"/>
      <c r="D69" s="45">
        <v>223</v>
      </c>
      <c r="E69" s="105">
        <f t="shared" si="30"/>
        <v>2000000</v>
      </c>
      <c r="F69" s="105">
        <f t="shared" si="31"/>
        <v>0</v>
      </c>
      <c r="G69" s="105"/>
      <c r="H69" s="115">
        <f>SUM(E69:G69)</f>
        <v>2000000</v>
      </c>
      <c r="I69" s="105"/>
      <c r="J69" s="105"/>
      <c r="K69" s="105">
        <v>2000000</v>
      </c>
      <c r="L69" s="105"/>
      <c r="M69" s="105"/>
      <c r="N69" s="105"/>
      <c r="O69" s="105"/>
      <c r="P69" s="105"/>
      <c r="Q69" s="105"/>
      <c r="R69" s="105"/>
      <c r="S69" s="97"/>
      <c r="T69" s="97"/>
      <c r="U69" s="97"/>
      <c r="V69" s="97"/>
      <c r="W69" s="105"/>
    </row>
    <row r="70" spans="1:23" x14ac:dyDescent="0.2">
      <c r="A70" s="45">
        <v>44</v>
      </c>
      <c r="B70" s="44" t="s">
        <v>305</v>
      </c>
      <c r="C70" s="272">
        <v>243</v>
      </c>
      <c r="D70" s="45">
        <v>226</v>
      </c>
      <c r="E70" s="105">
        <f t="shared" si="30"/>
        <v>0</v>
      </c>
      <c r="F70" s="105">
        <f t="shared" si="31"/>
        <v>0</v>
      </c>
      <c r="G70" s="105"/>
      <c r="H70" s="115">
        <f t="shared" ref="H70:H77" si="33">SUM(E70:G70)</f>
        <v>0</v>
      </c>
      <c r="I70" s="105"/>
      <c r="J70" s="105"/>
      <c r="K70" s="105"/>
      <c r="L70" s="105"/>
      <c r="M70" s="105"/>
      <c r="N70" s="105"/>
      <c r="O70" s="105"/>
      <c r="P70" s="105"/>
      <c r="Q70" s="105"/>
      <c r="R70" s="105"/>
      <c r="S70" s="97"/>
      <c r="T70" s="97"/>
      <c r="U70" s="97"/>
      <c r="V70" s="97"/>
      <c r="W70" s="105"/>
    </row>
    <row r="71" spans="1:23" x14ac:dyDescent="0.2">
      <c r="A71" s="45">
        <v>45</v>
      </c>
      <c r="B71" s="44" t="s">
        <v>356</v>
      </c>
      <c r="C71" s="336">
        <v>244</v>
      </c>
      <c r="D71" s="45">
        <v>226</v>
      </c>
      <c r="E71" s="105">
        <f t="shared" si="30"/>
        <v>2347400</v>
      </c>
      <c r="F71" s="105">
        <f t="shared" si="31"/>
        <v>0</v>
      </c>
      <c r="G71" s="105"/>
      <c r="H71" s="115">
        <f t="shared" si="33"/>
        <v>2347400</v>
      </c>
      <c r="I71" s="105"/>
      <c r="J71" s="105"/>
      <c r="K71" s="105">
        <v>2347400</v>
      </c>
      <c r="L71" s="105"/>
      <c r="M71" s="105"/>
      <c r="N71" s="105"/>
      <c r="O71" s="105"/>
      <c r="P71" s="105"/>
      <c r="Q71" s="105"/>
      <c r="R71" s="105"/>
      <c r="S71" s="97"/>
      <c r="T71" s="97"/>
      <c r="U71" s="97"/>
      <c r="V71" s="97"/>
      <c r="W71" s="105"/>
    </row>
    <row r="72" spans="1:23" x14ac:dyDescent="0.2">
      <c r="A72" s="45">
        <v>46</v>
      </c>
      <c r="B72" s="44" t="s">
        <v>357</v>
      </c>
      <c r="C72" s="336"/>
      <c r="D72" s="45">
        <v>226</v>
      </c>
      <c r="E72" s="105">
        <f t="shared" si="30"/>
        <v>606830</v>
      </c>
      <c r="F72" s="105">
        <f t="shared" si="31"/>
        <v>0</v>
      </c>
      <c r="G72" s="105"/>
      <c r="H72" s="115">
        <f t="shared" si="33"/>
        <v>606830</v>
      </c>
      <c r="I72" s="105"/>
      <c r="J72" s="105"/>
      <c r="K72" s="105">
        <v>606830</v>
      </c>
      <c r="L72" s="105"/>
      <c r="M72" s="105"/>
      <c r="N72" s="105"/>
      <c r="O72" s="105"/>
      <c r="P72" s="105"/>
      <c r="Q72" s="105"/>
      <c r="R72" s="105"/>
      <c r="S72" s="97"/>
      <c r="T72" s="97"/>
      <c r="U72" s="97"/>
      <c r="V72" s="97"/>
      <c r="W72" s="105"/>
    </row>
    <row r="73" spans="1:23" ht="12" customHeight="1" x14ac:dyDescent="0.2">
      <c r="A73" s="45">
        <v>47</v>
      </c>
      <c r="B73" s="44" t="s">
        <v>576</v>
      </c>
      <c r="C73" s="336"/>
      <c r="D73" s="45">
        <v>226</v>
      </c>
      <c r="E73" s="105">
        <f t="shared" si="30"/>
        <v>0</v>
      </c>
      <c r="F73" s="105">
        <f t="shared" si="31"/>
        <v>0</v>
      </c>
      <c r="G73" s="105"/>
      <c r="H73" s="115">
        <f t="shared" si="33"/>
        <v>0</v>
      </c>
      <c r="I73" s="105"/>
      <c r="J73" s="105"/>
      <c r="K73" s="105"/>
      <c r="L73" s="105"/>
      <c r="M73" s="105"/>
      <c r="N73" s="105"/>
      <c r="O73" s="105"/>
      <c r="P73" s="105"/>
      <c r="Q73" s="105"/>
      <c r="R73" s="105"/>
      <c r="S73" s="97"/>
      <c r="T73" s="97"/>
      <c r="U73" s="97"/>
      <c r="V73" s="97"/>
      <c r="W73" s="105"/>
    </row>
    <row r="74" spans="1:23" ht="12" customHeight="1" x14ac:dyDescent="0.2">
      <c r="A74" s="45">
        <v>48</v>
      </c>
      <c r="B74" s="44" t="s">
        <v>575</v>
      </c>
      <c r="C74" s="336"/>
      <c r="D74" s="45">
        <v>223</v>
      </c>
      <c r="E74" s="105">
        <f t="shared" si="30"/>
        <v>0</v>
      </c>
      <c r="F74" s="105">
        <f t="shared" si="31"/>
        <v>0</v>
      </c>
      <c r="G74" s="105"/>
      <c r="H74" s="115">
        <f t="shared" si="33"/>
        <v>0</v>
      </c>
      <c r="I74" s="105"/>
      <c r="J74" s="105"/>
      <c r="K74" s="105"/>
      <c r="L74" s="105"/>
      <c r="M74" s="105"/>
      <c r="N74" s="105"/>
      <c r="O74" s="105"/>
      <c r="P74" s="105"/>
      <c r="Q74" s="105"/>
      <c r="R74" s="105"/>
      <c r="S74" s="97"/>
      <c r="T74" s="97"/>
      <c r="U74" s="97"/>
      <c r="V74" s="97"/>
      <c r="W74" s="105"/>
    </row>
    <row r="75" spans="1:23" ht="12" hidden="1" customHeight="1" x14ac:dyDescent="0.2">
      <c r="A75" s="45">
        <v>49</v>
      </c>
      <c r="B75" s="44"/>
      <c r="C75" s="336"/>
      <c r="D75" s="45"/>
      <c r="E75" s="105">
        <f t="shared" si="30"/>
        <v>0</v>
      </c>
      <c r="F75" s="105">
        <f t="shared" si="31"/>
        <v>0</v>
      </c>
      <c r="G75" s="105"/>
      <c r="H75" s="115">
        <f t="shared" si="33"/>
        <v>0</v>
      </c>
      <c r="I75" s="105"/>
      <c r="J75" s="105"/>
      <c r="K75" s="105"/>
      <c r="L75" s="105"/>
      <c r="M75" s="105"/>
      <c r="N75" s="105"/>
      <c r="O75" s="105"/>
      <c r="P75" s="105"/>
      <c r="Q75" s="105"/>
      <c r="R75" s="105"/>
      <c r="S75" s="97"/>
      <c r="T75" s="97"/>
      <c r="U75" s="97"/>
      <c r="V75" s="97"/>
      <c r="W75" s="105"/>
    </row>
    <row r="76" spans="1:23" ht="12" hidden="1" customHeight="1" x14ac:dyDescent="0.2">
      <c r="A76" s="45">
        <v>50</v>
      </c>
      <c r="B76" s="44"/>
      <c r="C76" s="336"/>
      <c r="D76" s="45"/>
      <c r="E76" s="105">
        <f t="shared" si="30"/>
        <v>0</v>
      </c>
      <c r="F76" s="105">
        <f t="shared" si="31"/>
        <v>0</v>
      </c>
      <c r="G76" s="105"/>
      <c r="H76" s="115">
        <f t="shared" si="33"/>
        <v>0</v>
      </c>
      <c r="I76" s="105"/>
      <c r="J76" s="105"/>
      <c r="K76" s="105"/>
      <c r="L76" s="105"/>
      <c r="M76" s="105"/>
      <c r="N76" s="105"/>
      <c r="O76" s="105"/>
      <c r="P76" s="105"/>
      <c r="Q76" s="105"/>
      <c r="R76" s="105"/>
      <c r="S76" s="97"/>
      <c r="T76" s="97"/>
      <c r="U76" s="97"/>
      <c r="V76" s="97"/>
      <c r="W76" s="105"/>
    </row>
    <row r="77" spans="1:23" x14ac:dyDescent="0.2">
      <c r="A77" s="45">
        <v>51</v>
      </c>
      <c r="B77" s="44" t="s">
        <v>354</v>
      </c>
      <c r="C77" s="336"/>
      <c r="D77" s="45" t="s">
        <v>36</v>
      </c>
      <c r="E77" s="105">
        <f>SUM(I77:L77)</f>
        <v>0</v>
      </c>
      <c r="F77" s="105">
        <f>SUM(M77:W77)</f>
        <v>0</v>
      </c>
      <c r="G77" s="105"/>
      <c r="H77" s="115">
        <f t="shared" si="33"/>
        <v>0</v>
      </c>
      <c r="I77" s="105"/>
      <c r="J77" s="105"/>
      <c r="K77" s="105"/>
      <c r="L77" s="105"/>
      <c r="M77" s="105"/>
      <c r="N77" s="105"/>
      <c r="O77" s="105"/>
      <c r="P77" s="105"/>
      <c r="Q77" s="105"/>
      <c r="R77" s="105"/>
      <c r="S77" s="97"/>
      <c r="T77" s="97"/>
      <c r="U77" s="97"/>
      <c r="V77" s="97"/>
      <c r="W77" s="105"/>
    </row>
    <row r="78" spans="1:23" hidden="1" outlineLevel="1" x14ac:dyDescent="0.2">
      <c r="A78" s="167">
        <v>44</v>
      </c>
      <c r="B78" s="155" t="s">
        <v>347</v>
      </c>
      <c r="C78" s="156" t="s">
        <v>333</v>
      </c>
      <c r="D78" s="156"/>
      <c r="E78" s="157">
        <f t="shared" ref="E78:E86" si="34">SUM(I78:L78)</f>
        <v>0</v>
      </c>
      <c r="F78" s="157">
        <f>SUM(M78:W78)</f>
        <v>0</v>
      </c>
      <c r="G78" s="157"/>
      <c r="H78" s="115">
        <f t="shared" si="32"/>
        <v>0</v>
      </c>
      <c r="I78" s="157"/>
      <c r="J78" s="157"/>
      <c r="K78" s="157"/>
      <c r="L78" s="157"/>
      <c r="M78" s="157"/>
      <c r="N78" s="157"/>
      <c r="O78" s="157"/>
      <c r="P78" s="157"/>
      <c r="Q78" s="157"/>
      <c r="R78" s="157"/>
      <c r="S78" s="97"/>
      <c r="T78" s="97"/>
      <c r="U78" s="97"/>
      <c r="V78" s="97"/>
      <c r="W78" s="157"/>
    </row>
    <row r="79" spans="1:23" ht="25.5" hidden="1" outlineLevel="1" x14ac:dyDescent="0.2">
      <c r="A79" s="167">
        <v>45</v>
      </c>
      <c r="B79" s="158" t="s">
        <v>168</v>
      </c>
      <c r="C79" s="156" t="s">
        <v>334</v>
      </c>
      <c r="D79" s="156"/>
      <c r="E79" s="157">
        <f t="shared" si="34"/>
        <v>0</v>
      </c>
      <c r="F79" s="157">
        <f t="shared" ref="F79:F86" si="35">SUM(M79:W79)</f>
        <v>0</v>
      </c>
      <c r="G79" s="157"/>
      <c r="H79" s="115">
        <f t="shared" si="32"/>
        <v>0</v>
      </c>
      <c r="I79" s="157"/>
      <c r="J79" s="157"/>
      <c r="K79" s="157"/>
      <c r="L79" s="157"/>
      <c r="M79" s="157"/>
      <c r="N79" s="157"/>
      <c r="O79" s="157"/>
      <c r="P79" s="157"/>
      <c r="Q79" s="157"/>
      <c r="R79" s="157"/>
      <c r="S79" s="97"/>
      <c r="T79" s="97"/>
      <c r="U79" s="97"/>
      <c r="V79" s="97"/>
      <c r="W79" s="157"/>
    </row>
    <row r="80" spans="1:23" ht="25.5" hidden="1" outlineLevel="1" x14ac:dyDescent="0.2">
      <c r="A80" s="167">
        <v>46</v>
      </c>
      <c r="B80" s="158" t="s">
        <v>170</v>
      </c>
      <c r="C80" s="156" t="s">
        <v>335</v>
      </c>
      <c r="D80" s="156"/>
      <c r="E80" s="157">
        <f t="shared" si="34"/>
        <v>0</v>
      </c>
      <c r="F80" s="157">
        <f t="shared" si="35"/>
        <v>0</v>
      </c>
      <c r="G80" s="157"/>
      <c r="H80" s="115">
        <f t="shared" si="32"/>
        <v>0</v>
      </c>
      <c r="I80" s="157"/>
      <c r="J80" s="157"/>
      <c r="K80" s="157"/>
      <c r="L80" s="157"/>
      <c r="M80" s="157"/>
      <c r="N80" s="157"/>
      <c r="O80" s="157"/>
      <c r="P80" s="157"/>
      <c r="Q80" s="157"/>
      <c r="R80" s="157"/>
      <c r="S80" s="97"/>
      <c r="T80" s="97"/>
      <c r="U80" s="97"/>
      <c r="V80" s="97"/>
      <c r="W80" s="157"/>
    </row>
    <row r="81" spans="1:23" ht="15.75" hidden="1" outlineLevel="1" x14ac:dyDescent="0.2">
      <c r="A81" s="167"/>
      <c r="B81" s="159" t="s">
        <v>172</v>
      </c>
      <c r="C81" s="160" t="s">
        <v>173</v>
      </c>
      <c r="D81" s="160"/>
      <c r="E81" s="157">
        <f t="shared" si="34"/>
        <v>0</v>
      </c>
      <c r="F81" s="157">
        <f t="shared" si="35"/>
        <v>0</v>
      </c>
      <c r="G81" s="157"/>
      <c r="H81" s="115">
        <f t="shared" si="32"/>
        <v>0</v>
      </c>
      <c r="I81" s="157"/>
      <c r="J81" s="157"/>
      <c r="K81" s="157"/>
      <c r="L81" s="157"/>
      <c r="M81" s="157"/>
      <c r="N81" s="157"/>
      <c r="O81" s="157"/>
      <c r="P81" s="157"/>
      <c r="Q81" s="157"/>
      <c r="R81" s="157"/>
      <c r="S81" s="97"/>
      <c r="T81" s="97"/>
      <c r="U81" s="97"/>
      <c r="V81" s="97"/>
      <c r="W81" s="157"/>
    </row>
    <row r="82" spans="1:23" ht="28.5" hidden="1" outlineLevel="1" x14ac:dyDescent="0.2">
      <c r="A82" s="167"/>
      <c r="B82" s="155" t="s">
        <v>175</v>
      </c>
      <c r="C82" s="156" t="s">
        <v>176</v>
      </c>
      <c r="D82" s="156"/>
      <c r="E82" s="157">
        <f t="shared" si="34"/>
        <v>0</v>
      </c>
      <c r="F82" s="157">
        <f t="shared" si="35"/>
        <v>0</v>
      </c>
      <c r="G82" s="157"/>
      <c r="H82" s="115">
        <f t="shared" si="32"/>
        <v>0</v>
      </c>
      <c r="I82" s="157"/>
      <c r="J82" s="157"/>
      <c r="K82" s="157"/>
      <c r="L82" s="157"/>
      <c r="M82" s="157"/>
      <c r="N82" s="157"/>
      <c r="O82" s="157"/>
      <c r="P82" s="157"/>
      <c r="Q82" s="157"/>
      <c r="R82" s="157"/>
      <c r="S82" s="97"/>
      <c r="T82" s="97"/>
      <c r="U82" s="97"/>
      <c r="V82" s="97"/>
      <c r="W82" s="157"/>
    </row>
    <row r="83" spans="1:23" ht="15.75" hidden="1" outlineLevel="1" x14ac:dyDescent="0.2">
      <c r="A83" s="167"/>
      <c r="B83" s="155" t="s">
        <v>177</v>
      </c>
      <c r="C83" s="156" t="s">
        <v>178</v>
      </c>
      <c r="D83" s="156"/>
      <c r="E83" s="157">
        <f t="shared" si="34"/>
        <v>0</v>
      </c>
      <c r="F83" s="157">
        <f t="shared" si="35"/>
        <v>0</v>
      </c>
      <c r="G83" s="157"/>
      <c r="H83" s="115">
        <f t="shared" si="32"/>
        <v>0</v>
      </c>
      <c r="I83" s="157"/>
      <c r="J83" s="157"/>
      <c r="K83" s="157"/>
      <c r="L83" s="157"/>
      <c r="M83" s="157"/>
      <c r="N83" s="157"/>
      <c r="O83" s="157"/>
      <c r="P83" s="157"/>
      <c r="Q83" s="157"/>
      <c r="R83" s="157"/>
      <c r="S83" s="97"/>
      <c r="T83" s="97"/>
      <c r="U83" s="97"/>
      <c r="V83" s="97"/>
      <c r="W83" s="157"/>
    </row>
    <row r="84" spans="1:23" ht="15.75" hidden="1" outlineLevel="1" x14ac:dyDescent="0.2">
      <c r="A84" s="167"/>
      <c r="B84" s="155" t="s">
        <v>179</v>
      </c>
      <c r="C84" s="156" t="s">
        <v>180</v>
      </c>
      <c r="D84" s="156"/>
      <c r="E84" s="157">
        <f t="shared" si="34"/>
        <v>0</v>
      </c>
      <c r="F84" s="157">
        <f t="shared" si="35"/>
        <v>0</v>
      </c>
      <c r="G84" s="157"/>
      <c r="H84" s="115">
        <f t="shared" si="32"/>
        <v>0</v>
      </c>
      <c r="I84" s="157"/>
      <c r="J84" s="157"/>
      <c r="K84" s="157"/>
      <c r="L84" s="157"/>
      <c r="M84" s="157"/>
      <c r="N84" s="157"/>
      <c r="O84" s="157"/>
      <c r="P84" s="157"/>
      <c r="Q84" s="157"/>
      <c r="R84" s="157"/>
      <c r="S84" s="97"/>
      <c r="T84" s="97"/>
      <c r="U84" s="97"/>
      <c r="V84" s="97"/>
      <c r="W84" s="157"/>
    </row>
    <row r="85" spans="1:23" hidden="1" outlineLevel="1" x14ac:dyDescent="0.2">
      <c r="A85" s="167"/>
      <c r="B85" s="256" t="s">
        <v>346</v>
      </c>
      <c r="C85" s="160" t="s">
        <v>182</v>
      </c>
      <c r="D85" s="160"/>
      <c r="E85" s="274">
        <f t="shared" si="34"/>
        <v>0</v>
      </c>
      <c r="F85" s="274">
        <f t="shared" si="35"/>
        <v>0</v>
      </c>
      <c r="G85" s="274"/>
      <c r="H85" s="275">
        <f t="shared" si="32"/>
        <v>0</v>
      </c>
      <c r="I85" s="157">
        <f>I86</f>
        <v>0</v>
      </c>
      <c r="J85" s="157">
        <f t="shared" ref="J85:W85" si="36">J86</f>
        <v>0</v>
      </c>
      <c r="K85" s="157">
        <f t="shared" si="36"/>
        <v>0</v>
      </c>
      <c r="L85" s="157">
        <f t="shared" si="36"/>
        <v>0</v>
      </c>
      <c r="M85" s="157">
        <f t="shared" si="36"/>
        <v>0</v>
      </c>
      <c r="N85" s="157">
        <f t="shared" si="36"/>
        <v>0</v>
      </c>
      <c r="O85" s="274">
        <f t="shared" si="36"/>
        <v>0</v>
      </c>
      <c r="P85" s="274">
        <f t="shared" si="36"/>
        <v>0</v>
      </c>
      <c r="Q85" s="274">
        <f t="shared" si="36"/>
        <v>0</v>
      </c>
      <c r="R85" s="161">
        <f t="shared" si="36"/>
        <v>0</v>
      </c>
      <c r="S85" s="161">
        <f t="shared" si="36"/>
        <v>0</v>
      </c>
      <c r="T85" s="161">
        <f t="shared" si="36"/>
        <v>0</v>
      </c>
      <c r="U85" s="161">
        <f t="shared" si="36"/>
        <v>0</v>
      </c>
      <c r="V85" s="161">
        <f t="shared" si="36"/>
        <v>0</v>
      </c>
      <c r="W85" s="161">
        <f t="shared" si="36"/>
        <v>0</v>
      </c>
    </row>
    <row r="86" spans="1:23" ht="25.5" hidden="1" outlineLevel="1" x14ac:dyDescent="0.2">
      <c r="A86" s="167"/>
      <c r="B86" s="155" t="s">
        <v>183</v>
      </c>
      <c r="C86" s="156" t="s">
        <v>184</v>
      </c>
      <c r="D86" s="156" t="s">
        <v>185</v>
      </c>
      <c r="E86" s="157">
        <f t="shared" si="34"/>
        <v>0</v>
      </c>
      <c r="F86" s="157">
        <f t="shared" si="35"/>
        <v>0</v>
      </c>
      <c r="G86" s="162"/>
      <c r="H86" s="115">
        <f t="shared" si="32"/>
        <v>0</v>
      </c>
      <c r="I86" s="162"/>
      <c r="J86" s="162"/>
      <c r="K86" s="162"/>
      <c r="L86" s="162"/>
      <c r="M86" s="162"/>
      <c r="N86" s="162"/>
      <c r="O86" s="273"/>
      <c r="P86" s="273"/>
      <c r="Q86" s="273"/>
      <c r="R86" s="162"/>
      <c r="S86" s="97"/>
      <c r="T86" s="97"/>
      <c r="U86" s="97"/>
      <c r="V86" s="97"/>
      <c r="W86" s="154"/>
    </row>
    <row r="87" spans="1:23" collapsed="1" x14ac:dyDescent="0.2">
      <c r="B87" s="51"/>
      <c r="C87" s="123"/>
      <c r="D87" s="52"/>
      <c r="E87" s="53"/>
      <c r="F87" s="53"/>
      <c r="G87" s="53"/>
      <c r="H87" s="53"/>
      <c r="I87" s="53"/>
      <c r="J87" s="53"/>
      <c r="K87" s="53"/>
      <c r="L87" s="53"/>
      <c r="M87" s="53"/>
      <c r="N87" s="53"/>
      <c r="O87" s="53"/>
      <c r="P87" s="53"/>
      <c r="Q87" s="53"/>
      <c r="R87" s="53"/>
      <c r="S87" s="53"/>
      <c r="T87" s="53"/>
      <c r="U87" s="53"/>
      <c r="V87" s="53"/>
    </row>
    <row r="88" spans="1:23" x14ac:dyDescent="0.2">
      <c r="G88" s="151"/>
    </row>
    <row r="90" spans="1:23" ht="20.25" x14ac:dyDescent="0.3">
      <c r="B90" s="86" t="s">
        <v>593</v>
      </c>
      <c r="C90" s="89"/>
      <c r="D90" s="269"/>
      <c r="E90" s="269"/>
      <c r="F90" s="269"/>
      <c r="G90" s="317" t="s">
        <v>592</v>
      </c>
      <c r="H90" s="317"/>
    </row>
    <row r="91" spans="1:23" ht="20.25" x14ac:dyDescent="0.3">
      <c r="B91" s="62"/>
      <c r="C91" s="89"/>
      <c r="D91" s="63"/>
      <c r="E91" s="67" t="s">
        <v>2</v>
      </c>
      <c r="F91" s="68"/>
      <c r="G91" s="67" t="s">
        <v>3</v>
      </c>
      <c r="H91" s="67"/>
    </row>
    <row r="92" spans="1:23" ht="20.25" x14ac:dyDescent="0.3">
      <c r="B92" s="62"/>
      <c r="C92" s="89"/>
      <c r="D92" s="63"/>
      <c r="E92" s="63"/>
      <c r="F92" s="64"/>
      <c r="G92" s="63"/>
      <c r="H92" s="63"/>
    </row>
    <row r="93" spans="1:23" ht="20.25" x14ac:dyDescent="0.3">
      <c r="B93" s="62" t="s">
        <v>266</v>
      </c>
      <c r="C93" s="89"/>
      <c r="D93" s="323" t="s">
        <v>597</v>
      </c>
      <c r="E93" s="323"/>
      <c r="F93" s="323"/>
      <c r="G93" s="269" t="s">
        <v>606</v>
      </c>
      <c r="H93" s="269"/>
    </row>
    <row r="94" spans="1:23" ht="20.25" x14ac:dyDescent="0.3">
      <c r="B94" s="65"/>
      <c r="C94" s="89"/>
      <c r="D94" s="67"/>
      <c r="E94" s="67" t="s">
        <v>267</v>
      </c>
      <c r="F94" s="68"/>
      <c r="G94" s="67" t="s">
        <v>268</v>
      </c>
      <c r="H94" s="63"/>
    </row>
    <row r="95" spans="1:23" ht="18.75" x14ac:dyDescent="0.3">
      <c r="B95" s="263" t="str">
        <f>'СВОД стр.1_4'!I8</f>
        <v>"31" марта 2024 г.</v>
      </c>
      <c r="C95" s="124"/>
    </row>
    <row r="96" spans="1:23" x14ac:dyDescent="0.2">
      <c r="O96" s="79"/>
    </row>
    <row r="97" spans="1:24" x14ac:dyDescent="0.2">
      <c r="B97" s="54" t="s">
        <v>317</v>
      </c>
    </row>
    <row r="98" spans="1:24" x14ac:dyDescent="0.2">
      <c r="B98" s="39" t="s">
        <v>318</v>
      </c>
    </row>
    <row r="99" spans="1:24" x14ac:dyDescent="0.2">
      <c r="B99" s="39" t="s">
        <v>319</v>
      </c>
    </row>
    <row r="100" spans="1:24" x14ac:dyDescent="0.2">
      <c r="G100" s="151">
        <f>G9+G7-G27</f>
        <v>0</v>
      </c>
      <c r="K100" s="55"/>
    </row>
    <row r="101" spans="1:24" x14ac:dyDescent="0.2">
      <c r="E101" s="55"/>
      <c r="J101" s="55"/>
      <c r="K101" s="55">
        <f>K12-K27</f>
        <v>0</v>
      </c>
    </row>
    <row r="102" spans="1:24" s="188" customFormat="1" ht="19.5" x14ac:dyDescent="0.3">
      <c r="A102" s="187"/>
      <c r="C102" s="187"/>
      <c r="F102" s="334"/>
      <c r="G102" s="334"/>
      <c r="H102" s="186">
        <f>H9-G9</f>
        <v>129966790</v>
      </c>
      <c r="K102" s="189"/>
      <c r="X102" s="39"/>
    </row>
    <row r="103" spans="1:24" ht="20.25" thickBot="1" x14ac:dyDescent="0.35">
      <c r="F103" s="334" t="s">
        <v>416</v>
      </c>
      <c r="G103" s="334"/>
      <c r="H103" s="186">
        <v>133202480</v>
      </c>
      <c r="K103" s="55"/>
    </row>
    <row r="104" spans="1:24" ht="20.25" thickBot="1" x14ac:dyDescent="0.35">
      <c r="F104" s="334" t="s">
        <v>417</v>
      </c>
      <c r="G104" s="334"/>
      <c r="H104" s="190">
        <f>H103-H102</f>
        <v>3235690</v>
      </c>
      <c r="K104" s="55"/>
    </row>
    <row r="105" spans="1:24" x14ac:dyDescent="0.2">
      <c r="K105" s="55"/>
    </row>
    <row r="106" spans="1:24" x14ac:dyDescent="0.2">
      <c r="K106" s="55"/>
    </row>
    <row r="107" spans="1:24" x14ac:dyDescent="0.2">
      <c r="H107" s="151">
        <v>169106.79860000001</v>
      </c>
      <c r="I107" s="39">
        <f>H107*9*6</f>
        <v>9131767.124400001</v>
      </c>
      <c r="K107" s="55"/>
    </row>
    <row r="108" spans="1:24" x14ac:dyDescent="0.2">
      <c r="K108" s="55"/>
    </row>
    <row r="109" spans="1:24" x14ac:dyDescent="0.2">
      <c r="K109" s="55"/>
    </row>
    <row r="110" spans="1:24" x14ac:dyDescent="0.2">
      <c r="K110" s="55"/>
    </row>
    <row r="111" spans="1:24" x14ac:dyDescent="0.2">
      <c r="K111" s="55"/>
    </row>
    <row r="112" spans="1:24" x14ac:dyDescent="0.2">
      <c r="K112" s="55"/>
    </row>
    <row r="113" spans="2:11" x14ac:dyDescent="0.2">
      <c r="K113" s="55"/>
    </row>
    <row r="114" spans="2:11" x14ac:dyDescent="0.2">
      <c r="K114" s="55"/>
    </row>
    <row r="115" spans="2:11" ht="20.25" thickBot="1" x14ac:dyDescent="0.35">
      <c r="E115" s="335" t="s">
        <v>419</v>
      </c>
      <c r="F115" s="335"/>
      <c r="G115" s="335"/>
      <c r="H115" s="335"/>
    </row>
    <row r="116" spans="2:11" ht="20.25" thickBot="1" x14ac:dyDescent="0.35">
      <c r="B116" s="332" t="s">
        <v>420</v>
      </c>
      <c r="C116" s="332"/>
      <c r="D116" s="333"/>
      <c r="E116" s="200">
        <v>138994397.58000001</v>
      </c>
      <c r="F116" s="196"/>
      <c r="G116" s="201">
        <v>142582884.08000001</v>
      </c>
      <c r="H116" s="197"/>
    </row>
    <row r="117" spans="2:11" ht="19.5" x14ac:dyDescent="0.3">
      <c r="B117" s="332"/>
      <c r="C117" s="332"/>
      <c r="D117" s="333"/>
      <c r="E117" s="198">
        <f>G9</f>
        <v>0</v>
      </c>
      <c r="F117" s="195"/>
      <c r="G117" s="195">
        <f>G27</f>
        <v>0</v>
      </c>
      <c r="H117" s="199"/>
    </row>
    <row r="118" spans="2:11" ht="20.25" thickBot="1" x14ac:dyDescent="0.35">
      <c r="B118" s="332" t="s">
        <v>421</v>
      </c>
      <c r="C118" s="332"/>
      <c r="D118" s="333"/>
      <c r="E118" s="200">
        <f>E116-E117</f>
        <v>138994397.58000001</v>
      </c>
      <c r="F118" s="201"/>
      <c r="G118" s="201">
        <f>G116-G117</f>
        <v>142582884.08000001</v>
      </c>
      <c r="H118" s="202">
        <f>E118-G118</f>
        <v>-3588486.5</v>
      </c>
      <c r="I118" s="39" t="s">
        <v>422</v>
      </c>
    </row>
    <row r="122" spans="2:11" ht="39" customHeight="1" x14ac:dyDescent="0.2"/>
    <row r="135" spans="7:7" x14ac:dyDescent="0.2">
      <c r="G135" s="257"/>
    </row>
  </sheetData>
  <mergeCells count="28">
    <mergeCell ref="C44:C45"/>
    <mergeCell ref="B1:P1"/>
    <mergeCell ref="A2:F2"/>
    <mergeCell ref="G2:J2"/>
    <mergeCell ref="A4:A5"/>
    <mergeCell ref="B4:B5"/>
    <mergeCell ref="C4:C5"/>
    <mergeCell ref="D4:D5"/>
    <mergeCell ref="E4:E5"/>
    <mergeCell ref="F4:F5"/>
    <mergeCell ref="G4:G5"/>
    <mergeCell ref="H4:H5"/>
    <mergeCell ref="I4:W4"/>
    <mergeCell ref="C31:C34"/>
    <mergeCell ref="C36:C38"/>
    <mergeCell ref="C41:C42"/>
    <mergeCell ref="B118:D118"/>
    <mergeCell ref="C49:C53"/>
    <mergeCell ref="C55:C69"/>
    <mergeCell ref="C71:C77"/>
    <mergeCell ref="G90:H90"/>
    <mergeCell ref="D93:F93"/>
    <mergeCell ref="F102:G102"/>
    <mergeCell ref="F103:G103"/>
    <mergeCell ref="F104:G104"/>
    <mergeCell ref="E115:H115"/>
    <mergeCell ref="B116:D116"/>
    <mergeCell ref="B117:D117"/>
  </mergeCells>
  <pageMargins left="0.19685039370078741" right="0.19685039370078741" top="0.74803149606299213" bottom="0.74803149606299213" header="0.31496062992125984" footer="0.31496062992125984"/>
  <pageSetup paperSize="9" scale="50" orientation="landscape" verticalDpi="300" r:id="rId1"/>
  <rowBreaks count="1" manualBreakCount="1">
    <brk id="72"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1:M20"/>
  <sheetViews>
    <sheetView workbookViewId="0">
      <selection activeCell="M21" sqref="M21"/>
    </sheetView>
  </sheetViews>
  <sheetFormatPr defaultRowHeight="12.75" x14ac:dyDescent="0.2"/>
  <cols>
    <col min="7" max="7" width="8.42578125" bestFit="1" customWidth="1"/>
    <col min="9" max="9" width="19" customWidth="1"/>
    <col min="10" max="10" width="11.28515625" customWidth="1"/>
    <col min="13" max="13" width="123.7109375" customWidth="1"/>
  </cols>
  <sheetData>
    <row r="1" spans="7:13" x14ac:dyDescent="0.2">
      <c r="G1" t="s">
        <v>578</v>
      </c>
      <c r="I1" s="260">
        <v>3585064</v>
      </c>
      <c r="J1" t="s">
        <v>580</v>
      </c>
    </row>
    <row r="2" spans="7:13" x14ac:dyDescent="0.2">
      <c r="I2" s="260"/>
    </row>
    <row r="3" spans="7:13" x14ac:dyDescent="0.2">
      <c r="I3" s="260"/>
    </row>
    <row r="4" spans="7:13" x14ac:dyDescent="0.2">
      <c r="I4" s="260"/>
    </row>
    <row r="5" spans="7:13" x14ac:dyDescent="0.2">
      <c r="I5" s="260"/>
    </row>
    <row r="6" spans="7:13" x14ac:dyDescent="0.2">
      <c r="I6" s="260"/>
    </row>
    <row r="7" spans="7:13" x14ac:dyDescent="0.2">
      <c r="G7" t="s">
        <v>579</v>
      </c>
      <c r="I7" s="260">
        <v>338213.6</v>
      </c>
      <c r="J7" t="s">
        <v>581</v>
      </c>
    </row>
    <row r="8" spans="7:13" x14ac:dyDescent="0.2">
      <c r="I8" s="260">
        <v>1352854.4</v>
      </c>
      <c r="J8" t="s">
        <v>582</v>
      </c>
    </row>
    <row r="13" spans="7:13" ht="43.5" x14ac:dyDescent="0.2">
      <c r="M13" s="261" t="s">
        <v>583</v>
      </c>
    </row>
    <row r="14" spans="7:13" ht="29.25" x14ac:dyDescent="0.2">
      <c r="M14" s="261" t="s">
        <v>584</v>
      </c>
    </row>
    <row r="16" spans="7:13" x14ac:dyDescent="0.2">
      <c r="M16" s="260">
        <v>1352854.4</v>
      </c>
    </row>
    <row r="17" spans="13:13" x14ac:dyDescent="0.2">
      <c r="M17" s="260">
        <v>338213.6</v>
      </c>
    </row>
    <row r="18" spans="13:13" x14ac:dyDescent="0.2">
      <c r="M18" s="260">
        <v>3382136</v>
      </c>
    </row>
    <row r="19" spans="13:13" x14ac:dyDescent="0.2">
      <c r="M19" s="260">
        <v>2029281.6</v>
      </c>
    </row>
    <row r="20" spans="13:13" x14ac:dyDescent="0.2">
      <c r="M20" s="260">
        <f>SUM(M16:M19)</f>
        <v>7102485.5999999996</v>
      </c>
    </row>
  </sheetData>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84"/>
  <sheetViews>
    <sheetView workbookViewId="0">
      <selection activeCell="C84" sqref="C84"/>
    </sheetView>
  </sheetViews>
  <sheetFormatPr defaultColWidth="184.7109375" defaultRowHeight="12.75" x14ac:dyDescent="0.2"/>
  <cols>
    <col min="1" max="1" width="18.5703125" bestFit="1" customWidth="1"/>
    <col min="2" max="2" width="43.5703125" bestFit="1" customWidth="1"/>
    <col min="3" max="3" width="87.28515625" customWidth="1"/>
    <col min="4" max="4" width="27.28515625" bestFit="1" customWidth="1"/>
    <col min="5" max="5" width="5" bestFit="1" customWidth="1"/>
    <col min="6" max="6" width="15.5703125" bestFit="1" customWidth="1"/>
    <col min="8" max="8" width="9.85546875" bestFit="1" customWidth="1"/>
    <col min="9" max="9" width="5" bestFit="1" customWidth="1"/>
    <col min="12" max="12" width="2.140625" bestFit="1" customWidth="1"/>
    <col min="13" max="13" width="10" bestFit="1" customWidth="1"/>
  </cols>
  <sheetData>
    <row r="1" spans="1:13" x14ac:dyDescent="0.2">
      <c r="A1" s="235" t="s">
        <v>424</v>
      </c>
      <c r="B1" s="236" t="s">
        <v>425</v>
      </c>
      <c r="C1" s="236" t="s">
        <v>426</v>
      </c>
      <c r="D1" s="216" t="s">
        <v>427</v>
      </c>
      <c r="E1" s="216"/>
      <c r="F1" s="216"/>
      <c r="G1" s="216"/>
      <c r="H1" s="216" t="s">
        <v>428</v>
      </c>
      <c r="I1" s="216"/>
      <c r="J1" s="216"/>
      <c r="K1" s="216"/>
      <c r="L1" s="236" t="s">
        <v>429</v>
      </c>
      <c r="M1" s="236"/>
    </row>
    <row r="2" spans="1:13" x14ac:dyDescent="0.2">
      <c r="A2" s="237"/>
      <c r="B2" s="238"/>
      <c r="C2" s="238"/>
      <c r="D2" s="216" t="s">
        <v>430</v>
      </c>
      <c r="E2" s="216" t="s">
        <v>431</v>
      </c>
      <c r="F2" s="216"/>
      <c r="G2" s="216"/>
      <c r="H2" s="216" t="s">
        <v>430</v>
      </c>
      <c r="I2" s="217" t="s">
        <v>431</v>
      </c>
      <c r="J2" s="239"/>
      <c r="K2" s="239"/>
      <c r="L2" s="240"/>
      <c r="M2" s="241"/>
    </row>
    <row r="3" spans="1:13" x14ac:dyDescent="0.2">
      <c r="A3" s="242" t="s">
        <v>432</v>
      </c>
      <c r="B3" s="242"/>
      <c r="C3" s="242"/>
      <c r="D3" s="243"/>
      <c r="E3" s="243"/>
      <c r="F3" s="243"/>
      <c r="G3" s="243"/>
      <c r="H3" s="244"/>
      <c r="I3" s="244"/>
      <c r="J3" s="244"/>
      <c r="K3" s="244"/>
      <c r="L3" s="218"/>
      <c r="M3" s="219">
        <v>0</v>
      </c>
    </row>
    <row r="4" spans="1:13" ht="45" hidden="1" x14ac:dyDescent="0.2">
      <c r="A4" s="220" t="s">
        <v>433</v>
      </c>
      <c r="B4" s="221" t="s">
        <v>434</v>
      </c>
      <c r="C4" s="252" t="s">
        <v>435</v>
      </c>
      <c r="D4" s="221" t="s">
        <v>436</v>
      </c>
      <c r="E4" s="221" t="s">
        <v>437</v>
      </c>
      <c r="F4" s="245">
        <v>106964</v>
      </c>
      <c r="G4" s="245"/>
      <c r="H4" s="222" t="s">
        <v>438</v>
      </c>
      <c r="I4" s="223"/>
      <c r="J4" s="246" t="s">
        <v>439</v>
      </c>
      <c r="K4" s="246"/>
      <c r="L4" s="224" t="s">
        <v>440</v>
      </c>
      <c r="M4" s="225">
        <v>106964</v>
      </c>
    </row>
    <row r="5" spans="1:13" ht="45" hidden="1" x14ac:dyDescent="0.2">
      <c r="A5" s="220" t="s">
        <v>433</v>
      </c>
      <c r="B5" s="221" t="s">
        <v>441</v>
      </c>
      <c r="C5" s="251" t="s">
        <v>442</v>
      </c>
      <c r="D5" s="221" t="s">
        <v>436</v>
      </c>
      <c r="E5" s="221" t="s">
        <v>437</v>
      </c>
      <c r="F5" s="245">
        <v>106964</v>
      </c>
      <c r="G5" s="245"/>
      <c r="H5" s="222" t="s">
        <v>438</v>
      </c>
      <c r="I5" s="223"/>
      <c r="J5" s="246" t="s">
        <v>439</v>
      </c>
      <c r="K5" s="246"/>
      <c r="L5" s="224" t="s">
        <v>440</v>
      </c>
      <c r="M5" s="225">
        <v>213928</v>
      </c>
    </row>
    <row r="6" spans="1:13" ht="56.25" hidden="1" x14ac:dyDescent="0.2">
      <c r="A6" s="220" t="s">
        <v>443</v>
      </c>
      <c r="B6" s="221" t="s">
        <v>444</v>
      </c>
      <c r="C6" s="251" t="s">
        <v>445</v>
      </c>
      <c r="D6" s="221" t="s">
        <v>436</v>
      </c>
      <c r="E6" s="221" t="s">
        <v>437</v>
      </c>
      <c r="F6" s="245">
        <v>106964</v>
      </c>
      <c r="G6" s="245"/>
      <c r="H6" s="222" t="s">
        <v>438</v>
      </c>
      <c r="I6" s="223"/>
      <c r="J6" s="246" t="s">
        <v>439</v>
      </c>
      <c r="K6" s="246"/>
      <c r="L6" s="224" t="s">
        <v>440</v>
      </c>
      <c r="M6" s="225">
        <v>320892</v>
      </c>
    </row>
    <row r="7" spans="1:13" ht="56.25" hidden="1" x14ac:dyDescent="0.2">
      <c r="A7" s="220" t="s">
        <v>443</v>
      </c>
      <c r="B7" s="221" t="s">
        <v>446</v>
      </c>
      <c r="C7" s="252" t="s">
        <v>447</v>
      </c>
      <c r="D7" s="221" t="s">
        <v>436</v>
      </c>
      <c r="E7" s="221" t="s">
        <v>437</v>
      </c>
      <c r="F7" s="245">
        <v>106964</v>
      </c>
      <c r="G7" s="245"/>
      <c r="H7" s="222" t="s">
        <v>438</v>
      </c>
      <c r="I7" s="223"/>
      <c r="J7" s="246" t="s">
        <v>439</v>
      </c>
      <c r="K7" s="246"/>
      <c r="L7" s="224" t="s">
        <v>440</v>
      </c>
      <c r="M7" s="225">
        <v>427856</v>
      </c>
    </row>
    <row r="8" spans="1:13" ht="45" hidden="1" x14ac:dyDescent="0.2">
      <c r="A8" s="220" t="s">
        <v>443</v>
      </c>
      <c r="B8" s="221" t="s">
        <v>448</v>
      </c>
      <c r="C8" s="249" t="s">
        <v>449</v>
      </c>
      <c r="D8" s="221" t="s">
        <v>436</v>
      </c>
      <c r="E8" s="221" t="s">
        <v>437</v>
      </c>
      <c r="F8" s="245">
        <v>106964</v>
      </c>
      <c r="G8" s="245"/>
      <c r="H8" s="222" t="s">
        <v>438</v>
      </c>
      <c r="I8" s="223"/>
      <c r="J8" s="246" t="s">
        <v>439</v>
      </c>
      <c r="K8" s="246"/>
      <c r="L8" s="224" t="s">
        <v>440</v>
      </c>
      <c r="M8" s="225">
        <v>534820</v>
      </c>
    </row>
    <row r="9" spans="1:13" ht="45" hidden="1" x14ac:dyDescent="0.2">
      <c r="A9" s="220" t="s">
        <v>443</v>
      </c>
      <c r="B9" s="221" t="s">
        <v>450</v>
      </c>
      <c r="C9" s="249" t="s">
        <v>451</v>
      </c>
      <c r="D9" s="221" t="s">
        <v>436</v>
      </c>
      <c r="E9" s="221" t="s">
        <v>437</v>
      </c>
      <c r="F9" s="245">
        <v>106964</v>
      </c>
      <c r="G9" s="245"/>
      <c r="H9" s="222" t="s">
        <v>438</v>
      </c>
      <c r="I9" s="223"/>
      <c r="J9" s="246" t="s">
        <v>439</v>
      </c>
      <c r="K9" s="246"/>
      <c r="L9" s="224" t="s">
        <v>440</v>
      </c>
      <c r="M9" s="225">
        <v>641784</v>
      </c>
    </row>
    <row r="10" spans="1:13" ht="45" hidden="1" x14ac:dyDescent="0.2">
      <c r="A10" s="220" t="s">
        <v>452</v>
      </c>
      <c r="B10" s="221" t="s">
        <v>453</v>
      </c>
      <c r="C10" s="253" t="s">
        <v>454</v>
      </c>
      <c r="D10" s="221" t="s">
        <v>436</v>
      </c>
      <c r="E10" s="221" t="s">
        <v>437</v>
      </c>
      <c r="F10" s="245">
        <v>106964</v>
      </c>
      <c r="G10" s="245"/>
      <c r="H10" s="222" t="s">
        <v>438</v>
      </c>
      <c r="I10" s="223"/>
      <c r="J10" s="246" t="s">
        <v>439</v>
      </c>
      <c r="K10" s="246"/>
      <c r="L10" s="224" t="s">
        <v>440</v>
      </c>
      <c r="M10" s="225">
        <v>748748</v>
      </c>
    </row>
    <row r="11" spans="1:13" ht="45" hidden="1" x14ac:dyDescent="0.2">
      <c r="A11" s="220" t="s">
        <v>452</v>
      </c>
      <c r="B11" s="221" t="s">
        <v>455</v>
      </c>
      <c r="C11" s="254" t="s">
        <v>456</v>
      </c>
      <c r="D11" s="221" t="s">
        <v>436</v>
      </c>
      <c r="E11" s="221" t="s">
        <v>437</v>
      </c>
      <c r="F11" s="245">
        <v>106964</v>
      </c>
      <c r="G11" s="245"/>
      <c r="H11" s="222" t="s">
        <v>438</v>
      </c>
      <c r="I11" s="223"/>
      <c r="J11" s="246" t="s">
        <v>439</v>
      </c>
      <c r="K11" s="246"/>
      <c r="L11" s="224" t="s">
        <v>440</v>
      </c>
      <c r="M11" s="225">
        <v>855712</v>
      </c>
    </row>
    <row r="12" spans="1:13" ht="45" hidden="1" x14ac:dyDescent="0.2">
      <c r="A12" s="220" t="s">
        <v>452</v>
      </c>
      <c r="B12" s="221" t="s">
        <v>457</v>
      </c>
      <c r="C12" s="253" t="s">
        <v>458</v>
      </c>
      <c r="D12" s="221" t="s">
        <v>436</v>
      </c>
      <c r="E12" s="221" t="s">
        <v>437</v>
      </c>
      <c r="F12" s="245">
        <v>106964</v>
      </c>
      <c r="G12" s="245"/>
      <c r="H12" s="222" t="s">
        <v>438</v>
      </c>
      <c r="I12" s="223"/>
      <c r="J12" s="246" t="s">
        <v>439</v>
      </c>
      <c r="K12" s="246"/>
      <c r="L12" s="224" t="s">
        <v>440</v>
      </c>
      <c r="M12" s="225">
        <v>962676</v>
      </c>
    </row>
    <row r="13" spans="1:13" ht="45" hidden="1" x14ac:dyDescent="0.2">
      <c r="A13" s="220" t="s">
        <v>452</v>
      </c>
      <c r="B13" s="221" t="s">
        <v>459</v>
      </c>
      <c r="C13" s="254" t="s">
        <v>460</v>
      </c>
      <c r="D13" s="221" t="s">
        <v>436</v>
      </c>
      <c r="E13" s="221" t="s">
        <v>437</v>
      </c>
      <c r="F13" s="245">
        <v>106964</v>
      </c>
      <c r="G13" s="245"/>
      <c r="H13" s="222" t="s">
        <v>438</v>
      </c>
      <c r="I13" s="223"/>
      <c r="J13" s="246" t="s">
        <v>439</v>
      </c>
      <c r="K13" s="246"/>
      <c r="L13" s="224" t="s">
        <v>440</v>
      </c>
      <c r="M13" s="225">
        <v>1069640</v>
      </c>
    </row>
    <row r="14" spans="1:13" ht="45" hidden="1" x14ac:dyDescent="0.2">
      <c r="A14" s="220" t="s">
        <v>461</v>
      </c>
      <c r="B14" s="221" t="s">
        <v>462</v>
      </c>
      <c r="C14" s="250" t="s">
        <v>463</v>
      </c>
      <c r="D14" s="221" t="s">
        <v>436</v>
      </c>
      <c r="E14" s="221" t="s">
        <v>437</v>
      </c>
      <c r="F14" s="245">
        <v>106964</v>
      </c>
      <c r="G14" s="245"/>
      <c r="H14" s="222" t="s">
        <v>438</v>
      </c>
      <c r="I14" s="223"/>
      <c r="J14" s="246" t="s">
        <v>439</v>
      </c>
      <c r="K14" s="246"/>
      <c r="L14" s="224" t="s">
        <v>440</v>
      </c>
      <c r="M14" s="225">
        <v>1176604</v>
      </c>
    </row>
    <row r="15" spans="1:13" ht="45" hidden="1" x14ac:dyDescent="0.2">
      <c r="A15" s="220" t="s">
        <v>461</v>
      </c>
      <c r="B15" s="221" t="s">
        <v>464</v>
      </c>
      <c r="C15" s="250" t="s">
        <v>465</v>
      </c>
      <c r="D15" s="221" t="s">
        <v>436</v>
      </c>
      <c r="E15" s="221" t="s">
        <v>437</v>
      </c>
      <c r="F15" s="245">
        <v>106964</v>
      </c>
      <c r="G15" s="245"/>
      <c r="H15" s="222" t="s">
        <v>438</v>
      </c>
      <c r="I15" s="223"/>
      <c r="J15" s="246" t="s">
        <v>439</v>
      </c>
      <c r="K15" s="246"/>
      <c r="L15" s="224" t="s">
        <v>440</v>
      </c>
      <c r="M15" s="225">
        <v>1283568</v>
      </c>
    </row>
    <row r="16" spans="1:13" ht="56.25" hidden="1" x14ac:dyDescent="0.2">
      <c r="A16" s="220" t="s">
        <v>466</v>
      </c>
      <c r="B16" s="221" t="s">
        <v>467</v>
      </c>
      <c r="C16" s="251" t="s">
        <v>468</v>
      </c>
      <c r="D16" s="221" t="s">
        <v>436</v>
      </c>
      <c r="E16" s="221" t="s">
        <v>437</v>
      </c>
      <c r="F16" s="245">
        <v>106964</v>
      </c>
      <c r="G16" s="245"/>
      <c r="H16" s="222" t="s">
        <v>438</v>
      </c>
      <c r="I16" s="223"/>
      <c r="J16" s="246" t="s">
        <v>439</v>
      </c>
      <c r="K16" s="246"/>
      <c r="L16" s="224" t="s">
        <v>440</v>
      </c>
      <c r="M16" s="225">
        <v>1390532</v>
      </c>
    </row>
    <row r="17" spans="1:13" ht="45" hidden="1" x14ac:dyDescent="0.2">
      <c r="A17" s="220" t="s">
        <v>466</v>
      </c>
      <c r="B17" s="221" t="s">
        <v>469</v>
      </c>
      <c r="C17" s="250" t="s">
        <v>470</v>
      </c>
      <c r="D17" s="221" t="s">
        <v>436</v>
      </c>
      <c r="E17" s="221" t="s">
        <v>437</v>
      </c>
      <c r="F17" s="245">
        <v>106964</v>
      </c>
      <c r="G17" s="245"/>
      <c r="H17" s="222" t="s">
        <v>438</v>
      </c>
      <c r="I17" s="223"/>
      <c r="J17" s="246" t="s">
        <v>439</v>
      </c>
      <c r="K17" s="246"/>
      <c r="L17" s="224" t="s">
        <v>440</v>
      </c>
      <c r="M17" s="225">
        <v>1497496</v>
      </c>
    </row>
    <row r="18" spans="1:13" ht="45" hidden="1" x14ac:dyDescent="0.2">
      <c r="A18" s="220" t="s">
        <v>466</v>
      </c>
      <c r="B18" s="221" t="s">
        <v>471</v>
      </c>
      <c r="C18" s="254" t="s">
        <v>472</v>
      </c>
      <c r="D18" s="221" t="s">
        <v>436</v>
      </c>
      <c r="E18" s="221" t="s">
        <v>437</v>
      </c>
      <c r="F18" s="245">
        <v>106964</v>
      </c>
      <c r="G18" s="245"/>
      <c r="H18" s="222" t="s">
        <v>438</v>
      </c>
      <c r="I18" s="223"/>
      <c r="J18" s="246" t="s">
        <v>439</v>
      </c>
      <c r="K18" s="246"/>
      <c r="L18" s="224" t="s">
        <v>440</v>
      </c>
      <c r="M18" s="225">
        <v>1604460</v>
      </c>
    </row>
    <row r="19" spans="1:13" ht="45" hidden="1" x14ac:dyDescent="0.2">
      <c r="A19" s="220" t="s">
        <v>466</v>
      </c>
      <c r="B19" s="221" t="s">
        <v>473</v>
      </c>
      <c r="C19" s="253" t="s">
        <v>474</v>
      </c>
      <c r="D19" s="221" t="s">
        <v>436</v>
      </c>
      <c r="E19" s="221" t="s">
        <v>437</v>
      </c>
      <c r="F19" s="245">
        <v>106964</v>
      </c>
      <c r="G19" s="245"/>
      <c r="H19" s="222" t="s">
        <v>438</v>
      </c>
      <c r="I19" s="223"/>
      <c r="J19" s="246" t="s">
        <v>439</v>
      </c>
      <c r="K19" s="246"/>
      <c r="L19" s="224" t="s">
        <v>440</v>
      </c>
      <c r="M19" s="225">
        <v>1711424</v>
      </c>
    </row>
    <row r="20" spans="1:13" ht="45" hidden="1" x14ac:dyDescent="0.2">
      <c r="A20" s="220" t="s">
        <v>475</v>
      </c>
      <c r="B20" s="221" t="s">
        <v>476</v>
      </c>
      <c r="C20" s="252" t="s">
        <v>477</v>
      </c>
      <c r="D20" s="221" t="s">
        <v>436</v>
      </c>
      <c r="E20" s="221" t="s">
        <v>437</v>
      </c>
      <c r="F20" s="245">
        <v>106964</v>
      </c>
      <c r="G20" s="245"/>
      <c r="H20" s="222" t="s">
        <v>438</v>
      </c>
      <c r="I20" s="223"/>
      <c r="J20" s="246" t="s">
        <v>439</v>
      </c>
      <c r="K20" s="246"/>
      <c r="L20" s="224" t="s">
        <v>440</v>
      </c>
      <c r="M20" s="225">
        <v>1818388</v>
      </c>
    </row>
    <row r="21" spans="1:13" ht="45" hidden="1" x14ac:dyDescent="0.2">
      <c r="A21" s="220" t="s">
        <v>478</v>
      </c>
      <c r="B21" s="221" t="s">
        <v>479</v>
      </c>
      <c r="C21" s="249" t="s">
        <v>480</v>
      </c>
      <c r="D21" s="221" t="s">
        <v>436</v>
      </c>
      <c r="E21" s="221" t="s">
        <v>437</v>
      </c>
      <c r="F21" s="245">
        <v>106964</v>
      </c>
      <c r="G21" s="245"/>
      <c r="H21" s="222" t="s">
        <v>438</v>
      </c>
      <c r="I21" s="223"/>
      <c r="J21" s="246" t="s">
        <v>439</v>
      </c>
      <c r="K21" s="246"/>
      <c r="L21" s="224" t="s">
        <v>440</v>
      </c>
      <c r="M21" s="225">
        <v>1925352</v>
      </c>
    </row>
    <row r="22" spans="1:13" ht="45" hidden="1" x14ac:dyDescent="0.2">
      <c r="A22" s="220" t="s">
        <v>481</v>
      </c>
      <c r="B22" s="221" t="s">
        <v>482</v>
      </c>
      <c r="C22" s="251" t="s">
        <v>483</v>
      </c>
      <c r="D22" s="221" t="s">
        <v>436</v>
      </c>
      <c r="E22" s="221" t="s">
        <v>437</v>
      </c>
      <c r="F22" s="245">
        <v>106964</v>
      </c>
      <c r="G22" s="245"/>
      <c r="H22" s="222" t="s">
        <v>438</v>
      </c>
      <c r="I22" s="223"/>
      <c r="J22" s="246" t="s">
        <v>439</v>
      </c>
      <c r="K22" s="246"/>
      <c r="L22" s="224" t="s">
        <v>440</v>
      </c>
      <c r="M22" s="225">
        <v>2032316</v>
      </c>
    </row>
    <row r="23" spans="1:13" ht="45" hidden="1" x14ac:dyDescent="0.2">
      <c r="A23" s="220" t="s">
        <v>481</v>
      </c>
      <c r="B23" s="221" t="s">
        <v>484</v>
      </c>
      <c r="C23" s="249" t="s">
        <v>485</v>
      </c>
      <c r="D23" s="221" t="s">
        <v>436</v>
      </c>
      <c r="E23" s="221" t="s">
        <v>437</v>
      </c>
      <c r="F23" s="245">
        <v>106964</v>
      </c>
      <c r="G23" s="245"/>
      <c r="H23" s="222" t="s">
        <v>438</v>
      </c>
      <c r="I23" s="223"/>
      <c r="J23" s="246" t="s">
        <v>439</v>
      </c>
      <c r="K23" s="246"/>
      <c r="L23" s="224" t="s">
        <v>440</v>
      </c>
      <c r="M23" s="225">
        <v>2139280</v>
      </c>
    </row>
    <row r="24" spans="1:13" ht="45" hidden="1" x14ac:dyDescent="0.2">
      <c r="A24" s="220" t="s">
        <v>481</v>
      </c>
      <c r="B24" s="221" t="s">
        <v>486</v>
      </c>
      <c r="C24" s="252" t="s">
        <v>487</v>
      </c>
      <c r="D24" s="221" t="s">
        <v>436</v>
      </c>
      <c r="E24" s="221" t="s">
        <v>437</v>
      </c>
      <c r="F24" s="245">
        <v>106964</v>
      </c>
      <c r="G24" s="245"/>
      <c r="H24" s="222" t="s">
        <v>438</v>
      </c>
      <c r="I24" s="223"/>
      <c r="J24" s="246" t="s">
        <v>439</v>
      </c>
      <c r="K24" s="246"/>
      <c r="L24" s="224" t="s">
        <v>440</v>
      </c>
      <c r="M24" s="225">
        <v>2246244</v>
      </c>
    </row>
    <row r="25" spans="1:13" ht="45" x14ac:dyDescent="0.2">
      <c r="A25" s="220" t="s">
        <v>481</v>
      </c>
      <c r="B25" s="221" t="s">
        <v>488</v>
      </c>
      <c r="C25" s="221" t="s">
        <v>489</v>
      </c>
      <c r="D25" s="221" t="s">
        <v>436</v>
      </c>
      <c r="E25" s="221" t="s">
        <v>437</v>
      </c>
      <c r="F25" s="245">
        <v>106964</v>
      </c>
      <c r="G25" s="245"/>
      <c r="H25" s="222" t="s">
        <v>438</v>
      </c>
      <c r="I25" s="223"/>
      <c r="J25" s="246" t="s">
        <v>439</v>
      </c>
      <c r="K25" s="246"/>
      <c r="L25" s="224" t="s">
        <v>440</v>
      </c>
      <c r="M25" s="225">
        <v>2353208</v>
      </c>
    </row>
    <row r="26" spans="1:13" ht="45" hidden="1" x14ac:dyDescent="0.2">
      <c r="A26" s="220" t="s">
        <v>490</v>
      </c>
      <c r="B26" s="221" t="s">
        <v>491</v>
      </c>
      <c r="C26" s="253" t="s">
        <v>492</v>
      </c>
      <c r="D26" s="221" t="s">
        <v>436</v>
      </c>
      <c r="E26" s="221" t="s">
        <v>437</v>
      </c>
      <c r="F26" s="245">
        <v>106964</v>
      </c>
      <c r="G26" s="245"/>
      <c r="H26" s="222" t="s">
        <v>438</v>
      </c>
      <c r="I26" s="223"/>
      <c r="J26" s="246" t="s">
        <v>439</v>
      </c>
      <c r="K26" s="246"/>
      <c r="L26" s="224" t="s">
        <v>440</v>
      </c>
      <c r="M26" s="225">
        <v>2460172</v>
      </c>
    </row>
    <row r="27" spans="1:13" ht="45" hidden="1" x14ac:dyDescent="0.2">
      <c r="A27" s="220" t="s">
        <v>490</v>
      </c>
      <c r="B27" s="221" t="s">
        <v>493</v>
      </c>
      <c r="C27" s="254" t="s">
        <v>494</v>
      </c>
      <c r="D27" s="221" t="s">
        <v>436</v>
      </c>
      <c r="E27" s="221" t="s">
        <v>437</v>
      </c>
      <c r="F27" s="245">
        <v>106964</v>
      </c>
      <c r="G27" s="245"/>
      <c r="H27" s="222" t="s">
        <v>438</v>
      </c>
      <c r="I27" s="223"/>
      <c r="J27" s="246" t="s">
        <v>439</v>
      </c>
      <c r="K27" s="246"/>
      <c r="L27" s="224" t="s">
        <v>440</v>
      </c>
      <c r="M27" s="225">
        <v>2567136</v>
      </c>
    </row>
    <row r="28" spans="1:13" ht="45" hidden="1" x14ac:dyDescent="0.2">
      <c r="A28" s="220" t="s">
        <v>495</v>
      </c>
      <c r="B28" s="221" t="s">
        <v>496</v>
      </c>
      <c r="C28" s="251" t="s">
        <v>497</v>
      </c>
      <c r="D28" s="221" t="s">
        <v>436</v>
      </c>
      <c r="E28" s="221" t="s">
        <v>437</v>
      </c>
      <c r="F28" s="245">
        <v>106964</v>
      </c>
      <c r="G28" s="245"/>
      <c r="H28" s="222" t="s">
        <v>438</v>
      </c>
      <c r="I28" s="223"/>
      <c r="J28" s="246" t="s">
        <v>439</v>
      </c>
      <c r="K28" s="246"/>
      <c r="L28" s="224" t="s">
        <v>440</v>
      </c>
      <c r="M28" s="225">
        <v>2674100</v>
      </c>
    </row>
    <row r="29" spans="1:13" ht="45" hidden="1" x14ac:dyDescent="0.2">
      <c r="A29" s="220" t="s">
        <v>495</v>
      </c>
      <c r="B29" s="221" t="s">
        <v>498</v>
      </c>
      <c r="C29" s="249" t="s">
        <v>499</v>
      </c>
      <c r="D29" s="221" t="s">
        <v>436</v>
      </c>
      <c r="E29" s="221" t="s">
        <v>437</v>
      </c>
      <c r="F29" s="245">
        <v>106964</v>
      </c>
      <c r="G29" s="245"/>
      <c r="H29" s="222" t="s">
        <v>438</v>
      </c>
      <c r="I29" s="223"/>
      <c r="J29" s="246" t="s">
        <v>439</v>
      </c>
      <c r="K29" s="246"/>
      <c r="L29" s="224" t="s">
        <v>440</v>
      </c>
      <c r="M29" s="225">
        <v>2781064</v>
      </c>
    </row>
    <row r="30" spans="1:13" ht="45" hidden="1" x14ac:dyDescent="0.2">
      <c r="A30" s="220" t="s">
        <v>495</v>
      </c>
      <c r="B30" s="221" t="s">
        <v>500</v>
      </c>
      <c r="C30" s="252" t="s">
        <v>501</v>
      </c>
      <c r="D30" s="221" t="s">
        <v>436</v>
      </c>
      <c r="E30" s="221" t="s">
        <v>437</v>
      </c>
      <c r="F30" s="245">
        <v>106964</v>
      </c>
      <c r="G30" s="245"/>
      <c r="H30" s="222" t="s">
        <v>438</v>
      </c>
      <c r="I30" s="223"/>
      <c r="J30" s="246" t="s">
        <v>439</v>
      </c>
      <c r="K30" s="246"/>
      <c r="L30" s="224" t="s">
        <v>440</v>
      </c>
      <c r="M30" s="225">
        <v>2888028</v>
      </c>
    </row>
    <row r="31" spans="1:13" ht="45" x14ac:dyDescent="0.2">
      <c r="A31" s="220" t="s">
        <v>495</v>
      </c>
      <c r="B31" s="221" t="s">
        <v>502</v>
      </c>
      <c r="C31" s="221" t="s">
        <v>503</v>
      </c>
      <c r="D31" s="221" t="s">
        <v>436</v>
      </c>
      <c r="E31" s="221" t="s">
        <v>437</v>
      </c>
      <c r="F31" s="245">
        <v>106964</v>
      </c>
      <c r="G31" s="245"/>
      <c r="H31" s="222" t="s">
        <v>438</v>
      </c>
      <c r="I31" s="223"/>
      <c r="J31" s="246" t="s">
        <v>439</v>
      </c>
      <c r="K31" s="246"/>
      <c r="L31" s="224" t="s">
        <v>440</v>
      </c>
      <c r="M31" s="225">
        <v>2994992</v>
      </c>
    </row>
    <row r="32" spans="1:13" ht="45" hidden="1" x14ac:dyDescent="0.2">
      <c r="A32" s="220" t="s">
        <v>504</v>
      </c>
      <c r="B32" s="221" t="s">
        <v>505</v>
      </c>
      <c r="C32" s="253" t="s">
        <v>506</v>
      </c>
      <c r="D32" s="221" t="s">
        <v>436</v>
      </c>
      <c r="E32" s="221" t="s">
        <v>437</v>
      </c>
      <c r="F32" s="245">
        <v>106964</v>
      </c>
      <c r="G32" s="245"/>
      <c r="H32" s="222" t="s">
        <v>438</v>
      </c>
      <c r="I32" s="223"/>
      <c r="J32" s="246" t="s">
        <v>439</v>
      </c>
      <c r="K32" s="246"/>
      <c r="L32" s="224" t="s">
        <v>440</v>
      </c>
      <c r="M32" s="225">
        <v>3101956</v>
      </c>
    </row>
    <row r="33" spans="1:13" ht="45" hidden="1" x14ac:dyDescent="0.2">
      <c r="A33" s="220" t="s">
        <v>504</v>
      </c>
      <c r="B33" s="221" t="s">
        <v>507</v>
      </c>
      <c r="C33" s="254" t="s">
        <v>508</v>
      </c>
      <c r="D33" s="221" t="s">
        <v>436</v>
      </c>
      <c r="E33" s="221" t="s">
        <v>437</v>
      </c>
      <c r="F33" s="245">
        <v>106964</v>
      </c>
      <c r="G33" s="245"/>
      <c r="H33" s="222" t="s">
        <v>438</v>
      </c>
      <c r="I33" s="223"/>
      <c r="J33" s="246" t="s">
        <v>439</v>
      </c>
      <c r="K33" s="246"/>
      <c r="L33" s="224" t="s">
        <v>440</v>
      </c>
      <c r="M33" s="225">
        <v>3208920</v>
      </c>
    </row>
    <row r="34" spans="1:13" ht="45" hidden="1" x14ac:dyDescent="0.2">
      <c r="A34" s="220" t="s">
        <v>509</v>
      </c>
      <c r="B34" s="221" t="s">
        <v>510</v>
      </c>
      <c r="C34" s="254" t="s">
        <v>511</v>
      </c>
      <c r="D34" s="221" t="s">
        <v>436</v>
      </c>
      <c r="E34" s="221" t="s">
        <v>437</v>
      </c>
      <c r="F34" s="245">
        <v>106964</v>
      </c>
      <c r="G34" s="245"/>
      <c r="H34" s="222" t="s">
        <v>438</v>
      </c>
      <c r="I34" s="223"/>
      <c r="J34" s="246" t="s">
        <v>439</v>
      </c>
      <c r="K34" s="246"/>
      <c r="L34" s="224" t="s">
        <v>440</v>
      </c>
      <c r="M34" s="225">
        <v>3315884</v>
      </c>
    </row>
    <row r="35" spans="1:13" ht="45" hidden="1" x14ac:dyDescent="0.2">
      <c r="A35" s="220" t="s">
        <v>509</v>
      </c>
      <c r="B35" s="221" t="s">
        <v>512</v>
      </c>
      <c r="C35" s="253" t="s">
        <v>513</v>
      </c>
      <c r="D35" s="221" t="s">
        <v>436</v>
      </c>
      <c r="E35" s="221" t="s">
        <v>437</v>
      </c>
      <c r="F35" s="245">
        <v>106964</v>
      </c>
      <c r="G35" s="245"/>
      <c r="H35" s="222" t="s">
        <v>438</v>
      </c>
      <c r="I35" s="223"/>
      <c r="J35" s="246" t="s">
        <v>439</v>
      </c>
      <c r="K35" s="246"/>
      <c r="L35" s="224" t="s">
        <v>440</v>
      </c>
      <c r="M35" s="225">
        <v>3422848</v>
      </c>
    </row>
    <row r="36" spans="1:13" ht="45" hidden="1" x14ac:dyDescent="0.2">
      <c r="A36" s="220" t="s">
        <v>514</v>
      </c>
      <c r="B36" s="221" t="s">
        <v>515</v>
      </c>
      <c r="C36" s="254" t="s">
        <v>516</v>
      </c>
      <c r="D36" s="221" t="s">
        <v>436</v>
      </c>
      <c r="E36" s="221" t="s">
        <v>437</v>
      </c>
      <c r="F36" s="245">
        <v>106964</v>
      </c>
      <c r="G36" s="245"/>
      <c r="H36" s="222" t="s">
        <v>438</v>
      </c>
      <c r="I36" s="223"/>
      <c r="J36" s="246" t="s">
        <v>439</v>
      </c>
      <c r="K36" s="246"/>
      <c r="L36" s="224" t="s">
        <v>440</v>
      </c>
      <c r="M36" s="225">
        <v>3529812</v>
      </c>
    </row>
    <row r="37" spans="1:13" ht="45" hidden="1" x14ac:dyDescent="0.2">
      <c r="A37" s="220" t="s">
        <v>514</v>
      </c>
      <c r="B37" s="221" t="s">
        <v>517</v>
      </c>
      <c r="C37" s="253" t="s">
        <v>518</v>
      </c>
      <c r="D37" s="221" t="s">
        <v>436</v>
      </c>
      <c r="E37" s="221" t="s">
        <v>437</v>
      </c>
      <c r="F37" s="245">
        <v>106964</v>
      </c>
      <c r="G37" s="245"/>
      <c r="H37" s="222" t="s">
        <v>438</v>
      </c>
      <c r="I37" s="223"/>
      <c r="J37" s="246" t="s">
        <v>439</v>
      </c>
      <c r="K37" s="246"/>
      <c r="L37" s="224" t="s">
        <v>440</v>
      </c>
      <c r="M37" s="225">
        <v>3636776</v>
      </c>
    </row>
    <row r="38" spans="1:13" ht="45" hidden="1" x14ac:dyDescent="0.2">
      <c r="A38" s="220" t="s">
        <v>519</v>
      </c>
      <c r="B38" s="221" t="s">
        <v>520</v>
      </c>
      <c r="C38" s="252" t="s">
        <v>521</v>
      </c>
      <c r="D38" s="221" t="s">
        <v>436</v>
      </c>
      <c r="E38" s="221" t="s">
        <v>437</v>
      </c>
      <c r="F38" s="245">
        <v>106964</v>
      </c>
      <c r="G38" s="245"/>
      <c r="H38" s="222" t="s">
        <v>438</v>
      </c>
      <c r="I38" s="223"/>
      <c r="J38" s="246" t="s">
        <v>439</v>
      </c>
      <c r="K38" s="246"/>
      <c r="L38" s="224" t="s">
        <v>440</v>
      </c>
      <c r="M38" s="225">
        <v>3743740</v>
      </c>
    </row>
    <row r="39" spans="1:13" ht="45" hidden="1" x14ac:dyDescent="0.2">
      <c r="A39" s="220" t="s">
        <v>519</v>
      </c>
      <c r="B39" s="221" t="s">
        <v>522</v>
      </c>
      <c r="C39" s="252" t="s">
        <v>523</v>
      </c>
      <c r="D39" s="221" t="s">
        <v>436</v>
      </c>
      <c r="E39" s="221" t="s">
        <v>437</v>
      </c>
      <c r="F39" s="245">
        <v>106964</v>
      </c>
      <c r="G39" s="245"/>
      <c r="H39" s="222" t="s">
        <v>438</v>
      </c>
      <c r="I39" s="223"/>
      <c r="J39" s="246" t="s">
        <v>439</v>
      </c>
      <c r="K39" s="246"/>
      <c r="L39" s="224" t="s">
        <v>440</v>
      </c>
      <c r="M39" s="225">
        <v>3850704</v>
      </c>
    </row>
    <row r="40" spans="1:13" ht="45" hidden="1" x14ac:dyDescent="0.2">
      <c r="A40" s="220" t="s">
        <v>524</v>
      </c>
      <c r="B40" s="221" t="s">
        <v>525</v>
      </c>
      <c r="C40" s="252" t="s">
        <v>526</v>
      </c>
      <c r="D40" s="221" t="s">
        <v>436</v>
      </c>
      <c r="E40" s="221" t="s">
        <v>437</v>
      </c>
      <c r="F40" s="245">
        <v>106964</v>
      </c>
      <c r="G40" s="245"/>
      <c r="H40" s="222" t="s">
        <v>438</v>
      </c>
      <c r="I40" s="223"/>
      <c r="J40" s="246" t="s">
        <v>439</v>
      </c>
      <c r="K40" s="246"/>
      <c r="L40" s="224" t="s">
        <v>440</v>
      </c>
      <c r="M40" s="225">
        <v>3957668</v>
      </c>
    </row>
    <row r="41" spans="1:13" ht="45" hidden="1" x14ac:dyDescent="0.2">
      <c r="A41" s="220" t="s">
        <v>524</v>
      </c>
      <c r="B41" s="221" t="s">
        <v>527</v>
      </c>
      <c r="C41" s="251" t="s">
        <v>528</v>
      </c>
      <c r="D41" s="221" t="s">
        <v>436</v>
      </c>
      <c r="E41" s="221" t="s">
        <v>437</v>
      </c>
      <c r="F41" s="245">
        <v>106964</v>
      </c>
      <c r="G41" s="245"/>
      <c r="H41" s="222" t="s">
        <v>438</v>
      </c>
      <c r="I41" s="223"/>
      <c r="J41" s="246" t="s">
        <v>439</v>
      </c>
      <c r="K41" s="246"/>
      <c r="L41" s="224" t="s">
        <v>440</v>
      </c>
      <c r="M41" s="225">
        <v>4064632</v>
      </c>
    </row>
    <row r="42" spans="1:13" ht="45" hidden="1" x14ac:dyDescent="0.2">
      <c r="A42" s="220" t="s">
        <v>524</v>
      </c>
      <c r="B42" s="221" t="s">
        <v>529</v>
      </c>
      <c r="C42" s="251" t="s">
        <v>530</v>
      </c>
      <c r="D42" s="221" t="s">
        <v>436</v>
      </c>
      <c r="E42" s="221" t="s">
        <v>437</v>
      </c>
      <c r="F42" s="245">
        <v>106964</v>
      </c>
      <c r="G42" s="245"/>
      <c r="H42" s="222" t="s">
        <v>438</v>
      </c>
      <c r="I42" s="223"/>
      <c r="J42" s="246" t="s">
        <v>439</v>
      </c>
      <c r="K42" s="246"/>
      <c r="L42" s="224" t="s">
        <v>440</v>
      </c>
      <c r="M42" s="225">
        <v>4171596</v>
      </c>
    </row>
    <row r="43" spans="1:13" ht="45" hidden="1" x14ac:dyDescent="0.2">
      <c r="A43" s="220" t="s">
        <v>524</v>
      </c>
      <c r="B43" s="221" t="s">
        <v>531</v>
      </c>
      <c r="C43" s="251" t="s">
        <v>532</v>
      </c>
      <c r="D43" s="221" t="s">
        <v>436</v>
      </c>
      <c r="E43" s="221" t="s">
        <v>437</v>
      </c>
      <c r="F43" s="245">
        <v>106964</v>
      </c>
      <c r="G43" s="245"/>
      <c r="H43" s="222" t="s">
        <v>438</v>
      </c>
      <c r="I43" s="223"/>
      <c r="J43" s="246" t="s">
        <v>439</v>
      </c>
      <c r="K43" s="246"/>
      <c r="L43" s="224" t="s">
        <v>440</v>
      </c>
      <c r="M43" s="225">
        <v>4278560</v>
      </c>
    </row>
    <row r="44" spans="1:13" ht="45" hidden="1" x14ac:dyDescent="0.2">
      <c r="A44" s="220" t="s">
        <v>524</v>
      </c>
      <c r="B44" s="221" t="s">
        <v>533</v>
      </c>
      <c r="C44" s="249" t="s">
        <v>534</v>
      </c>
      <c r="D44" s="221" t="s">
        <v>436</v>
      </c>
      <c r="E44" s="221" t="s">
        <v>437</v>
      </c>
      <c r="F44" s="245">
        <v>106964</v>
      </c>
      <c r="G44" s="245"/>
      <c r="H44" s="222" t="s">
        <v>438</v>
      </c>
      <c r="I44" s="223"/>
      <c r="J44" s="246" t="s">
        <v>439</v>
      </c>
      <c r="K44" s="246"/>
      <c r="L44" s="224" t="s">
        <v>440</v>
      </c>
      <c r="M44" s="225">
        <v>4385524</v>
      </c>
    </row>
    <row r="45" spans="1:13" ht="45" hidden="1" x14ac:dyDescent="0.2">
      <c r="A45" s="220" t="s">
        <v>524</v>
      </c>
      <c r="B45" s="221" t="s">
        <v>535</v>
      </c>
      <c r="C45" s="249" t="s">
        <v>536</v>
      </c>
      <c r="D45" s="221" t="s">
        <v>436</v>
      </c>
      <c r="E45" s="221" t="s">
        <v>437</v>
      </c>
      <c r="F45" s="245">
        <v>106964</v>
      </c>
      <c r="G45" s="245"/>
      <c r="H45" s="222" t="s">
        <v>438</v>
      </c>
      <c r="I45" s="223"/>
      <c r="J45" s="246" t="s">
        <v>439</v>
      </c>
      <c r="K45" s="246"/>
      <c r="L45" s="224" t="s">
        <v>440</v>
      </c>
      <c r="M45" s="225">
        <v>4492488</v>
      </c>
    </row>
    <row r="46" spans="1:13" ht="45" hidden="1" x14ac:dyDescent="0.2">
      <c r="A46" s="220" t="s">
        <v>524</v>
      </c>
      <c r="B46" s="221" t="s">
        <v>537</v>
      </c>
      <c r="C46" s="249" t="s">
        <v>538</v>
      </c>
      <c r="D46" s="221" t="s">
        <v>436</v>
      </c>
      <c r="E46" s="221" t="s">
        <v>437</v>
      </c>
      <c r="F46" s="245">
        <v>106964</v>
      </c>
      <c r="G46" s="245"/>
      <c r="H46" s="222" t="s">
        <v>438</v>
      </c>
      <c r="I46" s="223"/>
      <c r="J46" s="246" t="s">
        <v>439</v>
      </c>
      <c r="K46" s="246"/>
      <c r="L46" s="224" t="s">
        <v>440</v>
      </c>
      <c r="M46" s="225">
        <v>4599452</v>
      </c>
    </row>
    <row r="47" spans="1:13" ht="45" hidden="1" x14ac:dyDescent="0.2">
      <c r="A47" s="220" t="s">
        <v>524</v>
      </c>
      <c r="B47" s="221" t="s">
        <v>539</v>
      </c>
      <c r="C47" s="250" t="s">
        <v>540</v>
      </c>
      <c r="D47" s="221" t="s">
        <v>436</v>
      </c>
      <c r="E47" s="221" t="s">
        <v>437</v>
      </c>
      <c r="F47" s="245">
        <v>106964</v>
      </c>
      <c r="G47" s="245"/>
      <c r="H47" s="222" t="s">
        <v>438</v>
      </c>
      <c r="I47" s="223"/>
      <c r="J47" s="246" t="s">
        <v>439</v>
      </c>
      <c r="K47" s="246"/>
      <c r="L47" s="224" t="s">
        <v>440</v>
      </c>
      <c r="M47" s="225">
        <v>4706416</v>
      </c>
    </row>
    <row r="48" spans="1:13" ht="45" hidden="1" x14ac:dyDescent="0.2">
      <c r="A48" s="220" t="s">
        <v>524</v>
      </c>
      <c r="B48" s="221" t="s">
        <v>541</v>
      </c>
      <c r="C48" s="250" t="s">
        <v>542</v>
      </c>
      <c r="D48" s="221" t="s">
        <v>436</v>
      </c>
      <c r="E48" s="221" t="s">
        <v>437</v>
      </c>
      <c r="F48" s="245">
        <v>106964</v>
      </c>
      <c r="G48" s="245"/>
      <c r="H48" s="222" t="s">
        <v>438</v>
      </c>
      <c r="I48" s="223"/>
      <c r="J48" s="246" t="s">
        <v>439</v>
      </c>
      <c r="K48" s="246"/>
      <c r="L48" s="224" t="s">
        <v>440</v>
      </c>
      <c r="M48" s="225">
        <v>4813380</v>
      </c>
    </row>
    <row r="49" spans="1:13" ht="45" hidden="1" x14ac:dyDescent="0.2">
      <c r="A49" s="220" t="s">
        <v>524</v>
      </c>
      <c r="B49" s="221" t="s">
        <v>543</v>
      </c>
      <c r="C49" s="250" t="s">
        <v>544</v>
      </c>
      <c r="D49" s="221" t="s">
        <v>436</v>
      </c>
      <c r="E49" s="221" t="s">
        <v>437</v>
      </c>
      <c r="F49" s="245">
        <v>106964</v>
      </c>
      <c r="G49" s="245"/>
      <c r="H49" s="222" t="s">
        <v>438</v>
      </c>
      <c r="I49" s="223"/>
      <c r="J49" s="246" t="s">
        <v>439</v>
      </c>
      <c r="K49" s="246"/>
      <c r="L49" s="224" t="s">
        <v>440</v>
      </c>
      <c r="M49" s="225">
        <v>4920344</v>
      </c>
    </row>
    <row r="50" spans="1:13" ht="45" hidden="1" x14ac:dyDescent="0.2">
      <c r="A50" s="220" t="s">
        <v>524</v>
      </c>
      <c r="B50" s="221" t="s">
        <v>545</v>
      </c>
      <c r="C50" s="253" t="s">
        <v>546</v>
      </c>
      <c r="D50" s="221" t="s">
        <v>436</v>
      </c>
      <c r="E50" s="221" t="s">
        <v>437</v>
      </c>
      <c r="F50" s="245">
        <v>106964</v>
      </c>
      <c r="G50" s="245"/>
      <c r="H50" s="222" t="s">
        <v>438</v>
      </c>
      <c r="I50" s="223"/>
      <c r="J50" s="246" t="s">
        <v>439</v>
      </c>
      <c r="K50" s="246"/>
      <c r="L50" s="224" t="s">
        <v>440</v>
      </c>
      <c r="M50" s="225">
        <v>5027308</v>
      </c>
    </row>
    <row r="51" spans="1:13" ht="45" hidden="1" x14ac:dyDescent="0.2">
      <c r="A51" s="220" t="s">
        <v>524</v>
      </c>
      <c r="B51" s="221" t="s">
        <v>547</v>
      </c>
      <c r="C51" s="254" t="s">
        <v>548</v>
      </c>
      <c r="D51" s="221" t="s">
        <v>436</v>
      </c>
      <c r="E51" s="221" t="s">
        <v>437</v>
      </c>
      <c r="F51" s="245">
        <v>106964</v>
      </c>
      <c r="G51" s="245"/>
      <c r="H51" s="222" t="s">
        <v>438</v>
      </c>
      <c r="I51" s="223"/>
      <c r="J51" s="246" t="s">
        <v>439</v>
      </c>
      <c r="K51" s="246"/>
      <c r="L51" s="224" t="s">
        <v>440</v>
      </c>
      <c r="M51" s="225">
        <v>5134272</v>
      </c>
    </row>
    <row r="52" spans="1:13" ht="45" hidden="1" x14ac:dyDescent="0.2">
      <c r="A52" s="220" t="s">
        <v>549</v>
      </c>
      <c r="B52" s="221" t="s">
        <v>550</v>
      </c>
      <c r="C52" s="254" t="s">
        <v>551</v>
      </c>
      <c r="D52" s="221" t="s">
        <v>436</v>
      </c>
      <c r="E52" s="221" t="s">
        <v>437</v>
      </c>
      <c r="F52" s="245">
        <v>106964</v>
      </c>
      <c r="G52" s="245"/>
      <c r="H52" s="222" t="s">
        <v>438</v>
      </c>
      <c r="I52" s="223"/>
      <c r="J52" s="246" t="s">
        <v>439</v>
      </c>
      <c r="K52" s="246"/>
      <c r="L52" s="224" t="s">
        <v>440</v>
      </c>
      <c r="M52" s="225">
        <v>5241236</v>
      </c>
    </row>
    <row r="53" spans="1:13" ht="45" hidden="1" x14ac:dyDescent="0.2">
      <c r="A53" s="220" t="s">
        <v>549</v>
      </c>
      <c r="B53" s="221" t="s">
        <v>552</v>
      </c>
      <c r="C53" s="253" t="s">
        <v>553</v>
      </c>
      <c r="D53" s="221" t="s">
        <v>436</v>
      </c>
      <c r="E53" s="221" t="s">
        <v>437</v>
      </c>
      <c r="F53" s="245">
        <v>106964</v>
      </c>
      <c r="G53" s="245"/>
      <c r="H53" s="222" t="s">
        <v>438</v>
      </c>
      <c r="I53" s="223"/>
      <c r="J53" s="246" t="s">
        <v>439</v>
      </c>
      <c r="K53" s="246"/>
      <c r="L53" s="224" t="s">
        <v>440</v>
      </c>
      <c r="M53" s="225">
        <v>5348200</v>
      </c>
    </row>
    <row r="54" spans="1:13" ht="45" hidden="1" x14ac:dyDescent="0.2">
      <c r="A54" s="220" t="s">
        <v>554</v>
      </c>
      <c r="B54" s="221" t="s">
        <v>555</v>
      </c>
      <c r="C54" s="252" t="s">
        <v>556</v>
      </c>
      <c r="D54" s="221" t="s">
        <v>436</v>
      </c>
      <c r="E54" s="221" t="s">
        <v>437</v>
      </c>
      <c r="F54" s="245">
        <v>106964</v>
      </c>
      <c r="G54" s="245"/>
      <c r="H54" s="222" t="s">
        <v>438</v>
      </c>
      <c r="I54" s="223"/>
      <c r="J54" s="246" t="s">
        <v>439</v>
      </c>
      <c r="K54" s="246"/>
      <c r="L54" s="224" t="s">
        <v>440</v>
      </c>
      <c r="M54" s="225">
        <v>5455164</v>
      </c>
    </row>
    <row r="55" spans="1:13" ht="45" hidden="1" x14ac:dyDescent="0.2">
      <c r="A55" s="220" t="s">
        <v>554</v>
      </c>
      <c r="B55" s="221" t="s">
        <v>557</v>
      </c>
      <c r="C55" s="249" t="s">
        <v>558</v>
      </c>
      <c r="D55" s="221" t="s">
        <v>436</v>
      </c>
      <c r="E55" s="221" t="s">
        <v>437</v>
      </c>
      <c r="F55" s="245">
        <v>106964</v>
      </c>
      <c r="G55" s="245"/>
      <c r="H55" s="222" t="s">
        <v>438</v>
      </c>
      <c r="I55" s="223"/>
      <c r="J55" s="246" t="s">
        <v>439</v>
      </c>
      <c r="K55" s="246"/>
      <c r="L55" s="224" t="s">
        <v>440</v>
      </c>
      <c r="M55" s="225">
        <v>5562128</v>
      </c>
    </row>
    <row r="56" spans="1:13" ht="45" hidden="1" x14ac:dyDescent="0.2">
      <c r="A56" s="220" t="s">
        <v>554</v>
      </c>
      <c r="B56" s="221" t="s">
        <v>559</v>
      </c>
      <c r="C56" s="250" t="s">
        <v>560</v>
      </c>
      <c r="D56" s="221" t="s">
        <v>436</v>
      </c>
      <c r="E56" s="221" t="s">
        <v>437</v>
      </c>
      <c r="F56" s="245">
        <v>106964</v>
      </c>
      <c r="G56" s="245"/>
      <c r="H56" s="222" t="s">
        <v>438</v>
      </c>
      <c r="I56" s="223"/>
      <c r="J56" s="246" t="s">
        <v>439</v>
      </c>
      <c r="K56" s="246"/>
      <c r="L56" s="224" t="s">
        <v>440</v>
      </c>
      <c r="M56" s="225">
        <v>5669092</v>
      </c>
    </row>
    <row r="57" spans="1:13" ht="45" hidden="1" x14ac:dyDescent="0.2">
      <c r="A57" s="220" t="s">
        <v>554</v>
      </c>
      <c r="B57" s="221" t="s">
        <v>561</v>
      </c>
      <c r="C57" s="251" t="s">
        <v>562</v>
      </c>
      <c r="D57" s="221" t="s">
        <v>436</v>
      </c>
      <c r="E57" s="221" t="s">
        <v>437</v>
      </c>
      <c r="F57" s="245">
        <v>106964</v>
      </c>
      <c r="G57" s="245"/>
      <c r="H57" s="222" t="s">
        <v>438</v>
      </c>
      <c r="I57" s="223"/>
      <c r="J57" s="246" t="s">
        <v>439</v>
      </c>
      <c r="K57" s="246"/>
      <c r="L57" s="224" t="s">
        <v>440</v>
      </c>
      <c r="M57" s="225">
        <v>5776056</v>
      </c>
    </row>
    <row r="58" spans="1:13" hidden="1" x14ac:dyDescent="0.2">
      <c r="A58" s="242" t="s">
        <v>563</v>
      </c>
      <c r="B58" s="242"/>
      <c r="C58" s="242"/>
      <c r="D58" s="247">
        <v>5776056</v>
      </c>
      <c r="E58" s="247"/>
      <c r="F58" s="247"/>
      <c r="G58" s="247"/>
      <c r="H58" s="248">
        <v>0</v>
      </c>
      <c r="I58" s="248"/>
      <c r="J58" s="248"/>
      <c r="K58" s="248"/>
      <c r="L58" s="218" t="s">
        <v>440</v>
      </c>
      <c r="M58" s="226">
        <v>5776056</v>
      </c>
    </row>
    <row r="59" spans="1:13" x14ac:dyDescent="0.2">
      <c r="A59" s="215"/>
      <c r="B59" s="215"/>
      <c r="C59" s="215"/>
      <c r="D59" s="215"/>
      <c r="E59" s="215"/>
      <c r="F59" s="215"/>
      <c r="G59" s="215"/>
      <c r="H59" s="215"/>
      <c r="I59" s="215"/>
      <c r="J59" s="215"/>
      <c r="K59" s="215"/>
      <c r="L59" s="215"/>
      <c r="M59" s="215"/>
    </row>
    <row r="60" spans="1:13" x14ac:dyDescent="0.2">
      <c r="A60" s="215"/>
      <c r="B60" s="215"/>
      <c r="C60" s="215"/>
      <c r="D60" s="215"/>
      <c r="E60" s="215"/>
      <c r="F60" s="215"/>
      <c r="G60" s="215"/>
      <c r="H60" s="215"/>
      <c r="I60" s="215"/>
      <c r="J60" s="215"/>
      <c r="K60" s="215"/>
      <c r="L60" s="215"/>
      <c r="M60" s="215"/>
    </row>
    <row r="61" spans="1:13" x14ac:dyDescent="0.2">
      <c r="A61" s="227" t="s">
        <v>266</v>
      </c>
      <c r="B61" s="228"/>
      <c r="C61" s="215"/>
      <c r="D61" s="229"/>
      <c r="E61" s="215"/>
      <c r="F61" s="230"/>
      <c r="G61" s="215"/>
      <c r="H61" s="215"/>
      <c r="I61" s="215"/>
      <c r="J61" s="215"/>
      <c r="K61" s="215"/>
      <c r="L61" s="215"/>
      <c r="M61" s="215"/>
    </row>
    <row r="62" spans="1:13" x14ac:dyDescent="0.2">
      <c r="A62" s="215"/>
      <c r="B62" s="231" t="s">
        <v>320</v>
      </c>
      <c r="C62" s="215"/>
      <c r="D62" s="232" t="s">
        <v>2</v>
      </c>
      <c r="E62" s="215"/>
      <c r="F62" s="232" t="s">
        <v>3</v>
      </c>
      <c r="G62" s="215"/>
      <c r="H62" s="215"/>
      <c r="I62" s="215"/>
      <c r="J62" s="215"/>
      <c r="K62" s="215"/>
      <c r="L62" s="215"/>
      <c r="M62" s="215"/>
    </row>
    <row r="63" spans="1:13" x14ac:dyDescent="0.2">
      <c r="A63" s="215"/>
      <c r="B63" s="215"/>
      <c r="C63" s="215"/>
      <c r="D63" s="215"/>
      <c r="E63" s="215"/>
      <c r="F63" s="215"/>
      <c r="G63" s="215"/>
      <c r="H63" s="215"/>
      <c r="I63" s="215"/>
      <c r="J63" s="215"/>
      <c r="K63" s="215"/>
      <c r="L63" s="215"/>
      <c r="M63" s="215"/>
    </row>
    <row r="64" spans="1:13" x14ac:dyDescent="0.2">
      <c r="A64" s="215"/>
      <c r="B64" s="215"/>
      <c r="C64" s="215"/>
      <c r="D64" s="215"/>
      <c r="E64" s="215"/>
      <c r="F64" s="215"/>
      <c r="G64" s="215"/>
      <c r="H64" s="215"/>
      <c r="I64" s="215"/>
      <c r="J64" s="215"/>
      <c r="K64" s="215"/>
      <c r="L64" s="215"/>
      <c r="M64" s="215"/>
    </row>
    <row r="65" spans="1:13" x14ac:dyDescent="0.2">
      <c r="A65" s="233" t="s">
        <v>564</v>
      </c>
      <c r="B65" s="215"/>
      <c r="C65" s="215"/>
      <c r="D65" s="234"/>
      <c r="E65" s="215"/>
      <c r="F65" s="228" t="s">
        <v>565</v>
      </c>
      <c r="G65" s="215"/>
      <c r="H65" s="215"/>
      <c r="I65" s="215"/>
      <c r="J65" s="215"/>
      <c r="K65" s="215"/>
      <c r="L65" s="215"/>
      <c r="M65" s="215"/>
    </row>
    <row r="66" spans="1:13" x14ac:dyDescent="0.2">
      <c r="A66" s="215" t="s">
        <v>566</v>
      </c>
      <c r="B66" s="215"/>
      <c r="C66" s="215"/>
      <c r="D66" s="232" t="s">
        <v>2</v>
      </c>
      <c r="E66" s="215"/>
      <c r="F66" s="232" t="s">
        <v>3</v>
      </c>
      <c r="G66" s="215"/>
      <c r="H66" s="215"/>
      <c r="I66" s="215"/>
      <c r="J66" s="215"/>
      <c r="K66" s="215"/>
      <c r="L66" s="215"/>
      <c r="M66" s="215"/>
    </row>
    <row r="67" spans="1:13" x14ac:dyDescent="0.2">
      <c r="A67" s="215"/>
      <c r="B67" s="215"/>
      <c r="C67" s="215"/>
      <c r="D67" s="215"/>
      <c r="E67" s="215"/>
      <c r="F67" s="215"/>
      <c r="G67" s="215"/>
      <c r="H67" s="215"/>
      <c r="I67" s="215"/>
      <c r="J67" s="215"/>
      <c r="K67" s="215"/>
      <c r="L67" s="215"/>
      <c r="M67" s="215"/>
    </row>
    <row r="68" spans="1:13" x14ac:dyDescent="0.2">
      <c r="A68" s="215"/>
      <c r="B68" s="215"/>
      <c r="C68" s="215"/>
      <c r="D68" s="215"/>
      <c r="E68" s="215"/>
      <c r="F68" s="215"/>
      <c r="G68" s="215"/>
      <c r="H68" s="215"/>
      <c r="I68" s="215"/>
      <c r="J68" s="215"/>
      <c r="K68" s="215"/>
      <c r="L68" s="215"/>
      <c r="M68" s="215"/>
    </row>
    <row r="69" spans="1:13" x14ac:dyDescent="0.2">
      <c r="A69" s="233" t="s">
        <v>567</v>
      </c>
      <c r="B69" s="215"/>
      <c r="C69" s="215"/>
      <c r="D69" s="234"/>
      <c r="E69" s="215"/>
      <c r="F69" s="228" t="s">
        <v>568</v>
      </c>
      <c r="G69" s="215"/>
      <c r="H69" s="215"/>
      <c r="I69" s="215"/>
      <c r="J69" s="215"/>
      <c r="K69" s="215"/>
      <c r="L69" s="215"/>
      <c r="M69" s="215"/>
    </row>
    <row r="70" spans="1:13" x14ac:dyDescent="0.2">
      <c r="A70" s="215" t="s">
        <v>566</v>
      </c>
      <c r="B70" s="215"/>
      <c r="C70" s="215"/>
      <c r="D70" s="232" t="s">
        <v>2</v>
      </c>
      <c r="E70" s="215"/>
      <c r="F70" s="232" t="s">
        <v>3</v>
      </c>
      <c r="G70" s="215"/>
      <c r="H70" s="215"/>
      <c r="I70" s="215"/>
      <c r="J70" s="215"/>
      <c r="K70" s="215"/>
      <c r="L70" s="215"/>
      <c r="M70" s="215"/>
    </row>
    <row r="75" spans="1:13" x14ac:dyDescent="0.2">
      <c r="B75">
        <v>9</v>
      </c>
      <c r="C75" t="s">
        <v>569</v>
      </c>
    </row>
    <row r="76" spans="1:13" x14ac:dyDescent="0.2">
      <c r="B76">
        <v>9</v>
      </c>
      <c r="C76" t="s">
        <v>570</v>
      </c>
    </row>
    <row r="77" spans="1:13" x14ac:dyDescent="0.2">
      <c r="B77">
        <v>9</v>
      </c>
      <c r="C77" t="s">
        <v>571</v>
      </c>
    </row>
    <row r="78" spans="1:13" x14ac:dyDescent="0.2">
      <c r="B78">
        <v>9</v>
      </c>
      <c r="C78" t="s">
        <v>572</v>
      </c>
    </row>
    <row r="79" spans="1:13" x14ac:dyDescent="0.2">
      <c r="B79">
        <v>9</v>
      </c>
      <c r="C79" t="s">
        <v>573</v>
      </c>
    </row>
    <row r="80" spans="1:13" x14ac:dyDescent="0.2">
      <c r="B80">
        <v>9</v>
      </c>
      <c r="C80" t="s">
        <v>574</v>
      </c>
    </row>
    <row r="81" spans="6:6" x14ac:dyDescent="0.2">
      <c r="F81">
        <f>F31*1.05</f>
        <v>112312.20000000001</v>
      </c>
    </row>
    <row r="82" spans="6:6" x14ac:dyDescent="0.2">
      <c r="F82">
        <f>F81*6*9</f>
        <v>6064858.8000000007</v>
      </c>
    </row>
    <row r="84" spans="6:6" x14ac:dyDescent="0.2">
      <c r="F84" s="255"/>
    </row>
  </sheetData>
  <autoFilter ref="A3:M58">
    <filterColumn colId="2">
      <filters>
        <filter val="КФО:2_x000a__x000a_(004-0702-1010300590-323-226)Оплата за обучен. и содерж. воспитан. школы-интерната Браткова Е.Б,.в пользу ее соц. обеспеч.за апрель 2022,сч.ХА000014 от30.04.22,акт ХА000014 от 30.04.22дог.3 от 10.01.22.БезНДС"/>
        <filter val="КФО:2_x000a__x000a_(004-0702-1010300590-323-226)Оплата за обучен. и содерж. воспитан. школы-интерната Браткова Е.Б,.в пользу ее соц. обеспеч.за май 2022,сч.ХА000015 от31.05.22,акт ХА000015 от 31.05.22дог.3 от 10.01.22.БезНДС"/>
      </filters>
    </filterColumn>
  </autoFilter>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9"/>
  <sheetViews>
    <sheetView workbookViewId="0">
      <selection activeCell="H24" sqref="H24"/>
    </sheetView>
  </sheetViews>
  <sheetFormatPr defaultColWidth="57" defaultRowHeight="12.75" x14ac:dyDescent="0.2"/>
  <cols>
    <col min="1" max="1" width="19.42578125" bestFit="1" customWidth="1"/>
    <col min="2" max="2" width="4.5703125" bestFit="1" customWidth="1"/>
    <col min="3" max="3" width="13.85546875" bestFit="1" customWidth="1"/>
    <col min="4" max="4" width="12.7109375" bestFit="1" customWidth="1"/>
    <col min="5" max="5" width="14.42578125" bestFit="1" customWidth="1"/>
    <col min="6" max="6" width="13.85546875" bestFit="1" customWidth="1"/>
  </cols>
  <sheetData>
    <row r="1" spans="1:6" x14ac:dyDescent="0.2">
      <c r="A1" s="168"/>
      <c r="B1" s="168"/>
      <c r="C1" s="168"/>
      <c r="D1" s="168"/>
      <c r="E1" s="168"/>
      <c r="F1" s="180">
        <v>44707</v>
      </c>
    </row>
    <row r="2" spans="1:6" x14ac:dyDescent="0.2">
      <c r="A2" s="169" t="s">
        <v>363</v>
      </c>
      <c r="B2" s="338" t="s">
        <v>364</v>
      </c>
      <c r="C2" s="338"/>
      <c r="D2" s="338"/>
      <c r="E2" s="338"/>
      <c r="F2" s="338"/>
    </row>
    <row r="3" spans="1:6" x14ac:dyDescent="0.2">
      <c r="A3" s="168"/>
      <c r="B3" s="168"/>
      <c r="C3" s="168"/>
      <c r="D3" s="168"/>
      <c r="E3" s="168"/>
      <c r="F3" s="168"/>
    </row>
    <row r="4" spans="1:6" ht="12.75" customHeight="1" x14ac:dyDescent="0.2">
      <c r="A4" s="340" t="s">
        <v>365</v>
      </c>
      <c r="B4" s="340"/>
      <c r="C4" s="340" t="s">
        <v>366</v>
      </c>
      <c r="D4" s="340"/>
      <c r="E4" s="341" t="s">
        <v>367</v>
      </c>
      <c r="F4" s="170" t="s">
        <v>368</v>
      </c>
    </row>
    <row r="5" spans="1:6" x14ac:dyDescent="0.2">
      <c r="A5" s="170" t="s">
        <v>369</v>
      </c>
      <c r="B5" s="170" t="s">
        <v>370</v>
      </c>
      <c r="C5" s="170" t="s">
        <v>371</v>
      </c>
      <c r="D5" s="170" t="s">
        <v>372</v>
      </c>
      <c r="E5" s="342"/>
      <c r="F5" s="170" t="s">
        <v>373</v>
      </c>
    </row>
    <row r="6" spans="1:6" x14ac:dyDescent="0.2">
      <c r="A6" s="339">
        <v>2</v>
      </c>
      <c r="B6" s="339"/>
      <c r="C6" s="171">
        <v>5776456</v>
      </c>
      <c r="D6" s="171">
        <v>2567327.9700000002</v>
      </c>
      <c r="E6" s="171">
        <v>9351955.0399999991</v>
      </c>
      <c r="F6" s="171">
        <v>4053437.75</v>
      </c>
    </row>
    <row r="7" spans="1:6" x14ac:dyDescent="0.2">
      <c r="A7" s="172" t="s">
        <v>374</v>
      </c>
      <c r="B7" s="173">
        <v>211</v>
      </c>
      <c r="C7" s="174"/>
      <c r="D7" s="174"/>
      <c r="E7" s="175">
        <v>2103959</v>
      </c>
      <c r="F7" s="175">
        <v>1737953</v>
      </c>
    </row>
    <row r="8" spans="1:6" x14ac:dyDescent="0.2">
      <c r="A8" s="172" t="s">
        <v>375</v>
      </c>
      <c r="B8" s="173">
        <v>212</v>
      </c>
      <c r="C8" s="174"/>
      <c r="D8" s="174"/>
      <c r="E8" s="174"/>
      <c r="F8" s="175">
        <v>1850</v>
      </c>
    </row>
    <row r="9" spans="1:6" x14ac:dyDescent="0.2">
      <c r="A9" s="172" t="s">
        <v>375</v>
      </c>
      <c r="B9" s="173">
        <v>226</v>
      </c>
      <c r="C9" s="174"/>
      <c r="D9" s="174"/>
      <c r="E9" s="174"/>
      <c r="F9" s="175">
        <v>12880</v>
      </c>
    </row>
    <row r="10" spans="1:6" x14ac:dyDescent="0.2">
      <c r="A10" s="172" t="s">
        <v>376</v>
      </c>
      <c r="B10" s="173">
        <v>213</v>
      </c>
      <c r="C10" s="174"/>
      <c r="D10" s="174"/>
      <c r="E10" s="175">
        <v>635396</v>
      </c>
      <c r="F10" s="175">
        <v>524862</v>
      </c>
    </row>
    <row r="11" spans="1:6" x14ac:dyDescent="0.2">
      <c r="A11" s="172" t="s">
        <v>377</v>
      </c>
      <c r="B11" s="173">
        <v>131</v>
      </c>
      <c r="C11" s="175">
        <v>5776056</v>
      </c>
      <c r="D11" s="175">
        <v>2567136</v>
      </c>
      <c r="E11" s="174"/>
      <c r="F11" s="174"/>
    </row>
    <row r="12" spans="1:6" x14ac:dyDescent="0.2">
      <c r="A12" s="172" t="s">
        <v>378</v>
      </c>
      <c r="B12" s="173">
        <v>189</v>
      </c>
      <c r="C12" s="176">
        <v>-100</v>
      </c>
      <c r="D12" s="176">
        <v>-48</v>
      </c>
      <c r="E12" s="174"/>
      <c r="F12" s="174"/>
    </row>
    <row r="13" spans="1:6" x14ac:dyDescent="0.2">
      <c r="A13" s="172" t="s">
        <v>379</v>
      </c>
      <c r="B13" s="173">
        <v>225</v>
      </c>
      <c r="C13" s="174"/>
      <c r="D13" s="174"/>
      <c r="E13" s="174"/>
      <c r="F13" s="175">
        <v>354400.28</v>
      </c>
    </row>
    <row r="14" spans="1:6" x14ac:dyDescent="0.2">
      <c r="A14" s="172" t="s">
        <v>379</v>
      </c>
      <c r="B14" s="173">
        <v>226</v>
      </c>
      <c r="C14" s="174"/>
      <c r="D14" s="174"/>
      <c r="E14" s="175">
        <v>1700000</v>
      </c>
      <c r="F14" s="174"/>
    </row>
    <row r="15" spans="1:6" x14ac:dyDescent="0.2">
      <c r="A15" s="172" t="s">
        <v>380</v>
      </c>
      <c r="B15" s="173">
        <v>221</v>
      </c>
      <c r="C15" s="174"/>
      <c r="D15" s="174"/>
      <c r="E15" s="175">
        <v>10561</v>
      </c>
      <c r="F15" s="177">
        <v>600</v>
      </c>
    </row>
    <row r="16" spans="1:6" x14ac:dyDescent="0.2">
      <c r="A16" s="172" t="s">
        <v>380</v>
      </c>
      <c r="B16" s="173">
        <v>222</v>
      </c>
      <c r="C16" s="174"/>
      <c r="D16" s="174"/>
      <c r="E16" s="175">
        <v>2728</v>
      </c>
      <c r="F16" s="177">
        <v>800</v>
      </c>
    </row>
    <row r="17" spans="1:6" x14ac:dyDescent="0.2">
      <c r="A17" s="172" t="s">
        <v>380</v>
      </c>
      <c r="B17" s="173">
        <v>225</v>
      </c>
      <c r="C17" s="174"/>
      <c r="D17" s="174"/>
      <c r="E17" s="175">
        <v>69903</v>
      </c>
      <c r="F17" s="175">
        <v>25681</v>
      </c>
    </row>
    <row r="18" spans="1:6" x14ac:dyDescent="0.2">
      <c r="A18" s="172" t="s">
        <v>380</v>
      </c>
      <c r="B18" s="173">
        <v>226</v>
      </c>
      <c r="C18" s="174"/>
      <c r="D18" s="174"/>
      <c r="E18" s="175">
        <v>649291</v>
      </c>
      <c r="F18" s="175">
        <v>627029.81999999995</v>
      </c>
    </row>
    <row r="19" spans="1:6" x14ac:dyDescent="0.2">
      <c r="A19" s="172" t="s">
        <v>380</v>
      </c>
      <c r="B19" s="173">
        <v>310</v>
      </c>
      <c r="C19" s="174"/>
      <c r="D19" s="174"/>
      <c r="E19" s="175">
        <v>3757771.04</v>
      </c>
      <c r="F19" s="175">
        <v>187180</v>
      </c>
    </row>
    <row r="20" spans="1:6" x14ac:dyDescent="0.2">
      <c r="A20" s="172" t="s">
        <v>380</v>
      </c>
      <c r="B20" s="173">
        <v>341</v>
      </c>
      <c r="C20" s="174"/>
      <c r="D20" s="174"/>
      <c r="E20" s="175">
        <v>30000</v>
      </c>
      <c r="F20" s="175">
        <v>30000</v>
      </c>
    </row>
    <row r="21" spans="1:6" x14ac:dyDescent="0.2">
      <c r="A21" s="172" t="s">
        <v>380</v>
      </c>
      <c r="B21" s="173">
        <v>344</v>
      </c>
      <c r="C21" s="174"/>
      <c r="D21" s="174"/>
      <c r="E21" s="174"/>
      <c r="F21" s="175">
        <v>478301.5</v>
      </c>
    </row>
    <row r="22" spans="1:6" x14ac:dyDescent="0.2">
      <c r="A22" s="172" t="s">
        <v>380</v>
      </c>
      <c r="B22" s="173">
        <v>346</v>
      </c>
      <c r="C22" s="174"/>
      <c r="D22" s="174"/>
      <c r="E22" s="175">
        <v>139869</v>
      </c>
      <c r="F22" s="175">
        <v>16500</v>
      </c>
    </row>
    <row r="23" spans="1:6" x14ac:dyDescent="0.2">
      <c r="A23" s="172" t="s">
        <v>381</v>
      </c>
      <c r="B23" s="173">
        <v>223</v>
      </c>
      <c r="C23" s="174"/>
      <c r="D23" s="174"/>
      <c r="E23" s="175">
        <v>196030</v>
      </c>
      <c r="F23" s="174"/>
    </row>
    <row r="24" spans="1:6" x14ac:dyDescent="0.2">
      <c r="A24" s="172" t="s">
        <v>382</v>
      </c>
      <c r="B24" s="173">
        <v>446</v>
      </c>
      <c r="C24" s="177">
        <v>500</v>
      </c>
      <c r="D24" s="177">
        <v>239.97</v>
      </c>
      <c r="E24" s="174"/>
      <c r="F24" s="174"/>
    </row>
    <row r="25" spans="1:6" x14ac:dyDescent="0.2">
      <c r="A25" s="172" t="s">
        <v>383</v>
      </c>
      <c r="B25" s="173">
        <v>291</v>
      </c>
      <c r="C25" s="174"/>
      <c r="D25" s="174"/>
      <c r="E25" s="175">
        <v>53947</v>
      </c>
      <c r="F25" s="175">
        <v>47610</v>
      </c>
    </row>
    <row r="26" spans="1:6" x14ac:dyDescent="0.2">
      <c r="A26" s="172" t="s">
        <v>384</v>
      </c>
      <c r="B26" s="173">
        <v>291</v>
      </c>
      <c r="C26" s="174"/>
      <c r="D26" s="174"/>
      <c r="E26" s="175">
        <v>2500</v>
      </c>
      <c r="F26" s="175">
        <v>7790</v>
      </c>
    </row>
    <row r="27" spans="1:6" x14ac:dyDescent="0.2">
      <c r="A27" s="172" t="s">
        <v>385</v>
      </c>
      <c r="B27" s="173">
        <v>292</v>
      </c>
      <c r="C27" s="174"/>
      <c r="D27" s="174"/>
      <c r="E27" s="174"/>
      <c r="F27" s="177">
        <v>0.15</v>
      </c>
    </row>
    <row r="28" spans="1:6" x14ac:dyDescent="0.2">
      <c r="A28" s="339">
        <v>3</v>
      </c>
      <c r="B28" s="339"/>
      <c r="C28" s="178"/>
      <c r="D28" s="178"/>
      <c r="E28" s="178"/>
      <c r="F28" s="178"/>
    </row>
    <row r="29" spans="1:6" x14ac:dyDescent="0.2">
      <c r="A29" s="172" t="s">
        <v>386</v>
      </c>
      <c r="B29" s="173">
        <v>510</v>
      </c>
      <c r="C29" s="174"/>
      <c r="D29" s="174"/>
      <c r="E29" s="174"/>
      <c r="F29" s="174"/>
    </row>
    <row r="30" spans="1:6" x14ac:dyDescent="0.2">
      <c r="A30" s="172" t="s">
        <v>386</v>
      </c>
      <c r="B30" s="173">
        <v>610</v>
      </c>
      <c r="C30" s="174"/>
      <c r="D30" s="174"/>
      <c r="E30" s="174"/>
      <c r="F30" s="174"/>
    </row>
    <row r="31" spans="1:6" x14ac:dyDescent="0.2">
      <c r="A31" s="339">
        <v>4</v>
      </c>
      <c r="B31" s="339"/>
      <c r="C31" s="171">
        <v>112196440</v>
      </c>
      <c r="D31" s="171">
        <v>51818190</v>
      </c>
      <c r="E31" s="171">
        <v>112209347.39</v>
      </c>
      <c r="F31" s="171">
        <v>124054739.62</v>
      </c>
    </row>
    <row r="32" spans="1:6" x14ac:dyDescent="0.2">
      <c r="A32" s="172" t="s">
        <v>387</v>
      </c>
      <c r="B32" s="173">
        <v>211</v>
      </c>
      <c r="C32" s="174"/>
      <c r="D32" s="174"/>
      <c r="E32" s="175">
        <v>20527980</v>
      </c>
      <c r="F32" s="175">
        <v>21457652.25</v>
      </c>
    </row>
    <row r="33" spans="1:6" x14ac:dyDescent="0.2">
      <c r="A33" s="172" t="s">
        <v>387</v>
      </c>
      <c r="B33" s="173">
        <v>266</v>
      </c>
      <c r="C33" s="174"/>
      <c r="D33" s="174"/>
      <c r="E33" s="174"/>
      <c r="F33" s="175">
        <v>70327.75</v>
      </c>
    </row>
    <row r="34" spans="1:6" x14ac:dyDescent="0.2">
      <c r="A34" s="172" t="s">
        <v>388</v>
      </c>
      <c r="B34" s="173">
        <v>212</v>
      </c>
      <c r="C34" s="174"/>
      <c r="D34" s="174"/>
      <c r="E34" s="175">
        <v>8350</v>
      </c>
      <c r="F34" s="175">
        <v>8350</v>
      </c>
    </row>
    <row r="35" spans="1:6" x14ac:dyDescent="0.2">
      <c r="A35" s="172" t="s">
        <v>389</v>
      </c>
      <c r="B35" s="173">
        <v>213</v>
      </c>
      <c r="C35" s="174"/>
      <c r="D35" s="174"/>
      <c r="E35" s="175">
        <v>6380650</v>
      </c>
      <c r="F35" s="175">
        <v>6680650</v>
      </c>
    </row>
    <row r="36" spans="1:6" x14ac:dyDescent="0.2">
      <c r="A36" s="172" t="s">
        <v>390</v>
      </c>
      <c r="B36" s="173">
        <v>131</v>
      </c>
      <c r="C36" s="175">
        <v>36219280</v>
      </c>
      <c r="D36" s="175">
        <v>16929840</v>
      </c>
      <c r="E36" s="174"/>
      <c r="F36" s="174"/>
    </row>
    <row r="37" spans="1:6" x14ac:dyDescent="0.2">
      <c r="A37" s="172" t="s">
        <v>391</v>
      </c>
      <c r="B37" s="173">
        <v>221</v>
      </c>
      <c r="C37" s="174"/>
      <c r="D37" s="174"/>
      <c r="E37" s="175">
        <v>52000</v>
      </c>
      <c r="F37" s="174"/>
    </row>
    <row r="38" spans="1:6" x14ac:dyDescent="0.2">
      <c r="A38" s="172" t="s">
        <v>391</v>
      </c>
      <c r="B38" s="173">
        <v>222</v>
      </c>
      <c r="C38" s="174"/>
      <c r="D38" s="174"/>
      <c r="E38" s="175">
        <v>5000</v>
      </c>
      <c r="F38" s="174"/>
    </row>
    <row r="39" spans="1:6" x14ac:dyDescent="0.2">
      <c r="A39" s="172" t="s">
        <v>391</v>
      </c>
      <c r="B39" s="173">
        <v>223</v>
      </c>
      <c r="C39" s="174"/>
      <c r="D39" s="174"/>
      <c r="E39" s="175">
        <v>200000</v>
      </c>
      <c r="F39" s="175">
        <v>56200.68</v>
      </c>
    </row>
    <row r="40" spans="1:6" x14ac:dyDescent="0.2">
      <c r="A40" s="172" t="s">
        <v>391</v>
      </c>
      <c r="B40" s="173">
        <v>225</v>
      </c>
      <c r="C40" s="174"/>
      <c r="D40" s="174"/>
      <c r="E40" s="175">
        <v>713000</v>
      </c>
      <c r="F40" s="175">
        <v>188395.65</v>
      </c>
    </row>
    <row r="41" spans="1:6" x14ac:dyDescent="0.2">
      <c r="A41" s="172" t="s">
        <v>391</v>
      </c>
      <c r="B41" s="173">
        <v>226</v>
      </c>
      <c r="C41" s="174"/>
      <c r="D41" s="174"/>
      <c r="E41" s="175">
        <v>6465500</v>
      </c>
      <c r="F41" s="175">
        <v>6371629.9299999997</v>
      </c>
    </row>
    <row r="42" spans="1:6" x14ac:dyDescent="0.2">
      <c r="A42" s="172" t="s">
        <v>391</v>
      </c>
      <c r="B42" s="173">
        <v>341</v>
      </c>
      <c r="C42" s="174"/>
      <c r="D42" s="174"/>
      <c r="E42" s="175">
        <v>50000</v>
      </c>
      <c r="F42" s="175">
        <v>38655.620000000003</v>
      </c>
    </row>
    <row r="43" spans="1:6" x14ac:dyDescent="0.2">
      <c r="A43" s="172" t="s">
        <v>391</v>
      </c>
      <c r="B43" s="173">
        <v>343</v>
      </c>
      <c r="C43" s="174"/>
      <c r="D43" s="174"/>
      <c r="E43" s="175">
        <v>20000</v>
      </c>
      <c r="F43" s="174"/>
    </row>
    <row r="44" spans="1:6" x14ac:dyDescent="0.2">
      <c r="A44" s="172" t="s">
        <v>391</v>
      </c>
      <c r="B44" s="173">
        <v>344</v>
      </c>
      <c r="C44" s="174"/>
      <c r="D44" s="174"/>
      <c r="E44" s="175">
        <v>100000</v>
      </c>
      <c r="F44" s="174"/>
    </row>
    <row r="45" spans="1:6" x14ac:dyDescent="0.2">
      <c r="A45" s="172" t="s">
        <v>391</v>
      </c>
      <c r="B45" s="173">
        <v>345</v>
      </c>
      <c r="C45" s="174"/>
      <c r="D45" s="174"/>
      <c r="E45" s="175">
        <v>50000</v>
      </c>
      <c r="F45" s="174"/>
    </row>
    <row r="46" spans="1:6" x14ac:dyDescent="0.2">
      <c r="A46" s="172" t="s">
        <v>391</v>
      </c>
      <c r="B46" s="173">
        <v>346</v>
      </c>
      <c r="C46" s="174"/>
      <c r="D46" s="174"/>
      <c r="E46" s="175">
        <v>100000</v>
      </c>
      <c r="F46" s="175">
        <v>56544.38</v>
      </c>
    </row>
    <row r="47" spans="1:6" x14ac:dyDescent="0.2">
      <c r="A47" s="172" t="s">
        <v>391</v>
      </c>
      <c r="B47" s="173">
        <v>349</v>
      </c>
      <c r="C47" s="174"/>
      <c r="D47" s="174"/>
      <c r="E47" s="175">
        <v>5000</v>
      </c>
      <c r="F47" s="174"/>
    </row>
    <row r="48" spans="1:6" x14ac:dyDescent="0.2">
      <c r="A48" s="172" t="s">
        <v>392</v>
      </c>
      <c r="B48" s="173">
        <v>223</v>
      </c>
      <c r="C48" s="174"/>
      <c r="D48" s="174"/>
      <c r="E48" s="175">
        <v>1152030</v>
      </c>
      <c r="F48" s="175">
        <v>686533.88</v>
      </c>
    </row>
    <row r="49" spans="1:6" x14ac:dyDescent="0.2">
      <c r="A49" s="172" t="s">
        <v>393</v>
      </c>
      <c r="B49" s="173">
        <v>291</v>
      </c>
      <c r="C49" s="174"/>
      <c r="D49" s="174"/>
      <c r="E49" s="175">
        <v>389770</v>
      </c>
      <c r="F49" s="175">
        <v>556790.62</v>
      </c>
    </row>
    <row r="50" spans="1:6" x14ac:dyDescent="0.2">
      <c r="A50" s="172" t="s">
        <v>374</v>
      </c>
      <c r="B50" s="173">
        <v>211</v>
      </c>
      <c r="C50" s="174"/>
      <c r="D50" s="174"/>
      <c r="E50" s="175">
        <v>44943400</v>
      </c>
      <c r="F50" s="175">
        <v>54540750.640000001</v>
      </c>
    </row>
    <row r="51" spans="1:6" x14ac:dyDescent="0.2">
      <c r="A51" s="172" t="s">
        <v>374</v>
      </c>
      <c r="B51" s="173">
        <v>266</v>
      </c>
      <c r="C51" s="174"/>
      <c r="D51" s="174"/>
      <c r="E51" s="174"/>
      <c r="F51" s="175">
        <v>202649.36</v>
      </c>
    </row>
    <row r="52" spans="1:6" x14ac:dyDescent="0.2">
      <c r="A52" s="172" t="s">
        <v>375</v>
      </c>
      <c r="B52" s="173">
        <v>212</v>
      </c>
      <c r="C52" s="174"/>
      <c r="D52" s="174"/>
      <c r="E52" s="175">
        <v>15000</v>
      </c>
      <c r="F52" s="175">
        <v>15000</v>
      </c>
    </row>
    <row r="53" spans="1:6" x14ac:dyDescent="0.2">
      <c r="A53" s="172" t="s">
        <v>376</v>
      </c>
      <c r="B53" s="173">
        <v>213</v>
      </c>
      <c r="C53" s="174"/>
      <c r="D53" s="174"/>
      <c r="E53" s="175">
        <v>13572910</v>
      </c>
      <c r="F53" s="175">
        <v>16532510</v>
      </c>
    </row>
    <row r="54" spans="1:6" x14ac:dyDescent="0.2">
      <c r="A54" s="172" t="s">
        <v>377</v>
      </c>
      <c r="B54" s="173">
        <v>131</v>
      </c>
      <c r="C54" s="175">
        <v>71179800</v>
      </c>
      <c r="D54" s="175">
        <v>33532990</v>
      </c>
      <c r="E54" s="174"/>
      <c r="F54" s="174"/>
    </row>
    <row r="55" spans="1:6" x14ac:dyDescent="0.2">
      <c r="A55" s="172" t="s">
        <v>380</v>
      </c>
      <c r="B55" s="173">
        <v>221</v>
      </c>
      <c r="C55" s="174"/>
      <c r="D55" s="174"/>
      <c r="E55" s="175">
        <v>113650</v>
      </c>
      <c r="F55" s="175">
        <v>97279.47</v>
      </c>
    </row>
    <row r="56" spans="1:6" x14ac:dyDescent="0.2">
      <c r="A56" s="172" t="s">
        <v>380</v>
      </c>
      <c r="B56" s="173">
        <v>223</v>
      </c>
      <c r="C56" s="174"/>
      <c r="D56" s="174"/>
      <c r="E56" s="175">
        <v>230000</v>
      </c>
      <c r="F56" s="175">
        <v>230000</v>
      </c>
    </row>
    <row r="57" spans="1:6" x14ac:dyDescent="0.2">
      <c r="A57" s="172" t="s">
        <v>380</v>
      </c>
      <c r="B57" s="173">
        <v>225</v>
      </c>
      <c r="C57" s="174"/>
      <c r="D57" s="174"/>
      <c r="E57" s="175">
        <v>1110000</v>
      </c>
      <c r="F57" s="175">
        <v>936939.65</v>
      </c>
    </row>
    <row r="58" spans="1:6" x14ac:dyDescent="0.2">
      <c r="A58" s="172" t="s">
        <v>380</v>
      </c>
      <c r="B58" s="173">
        <v>226</v>
      </c>
      <c r="C58" s="174"/>
      <c r="D58" s="174"/>
      <c r="E58" s="175">
        <v>7605500</v>
      </c>
      <c r="F58" s="175">
        <v>7542794.2400000002</v>
      </c>
    </row>
    <row r="59" spans="1:6" x14ac:dyDescent="0.2">
      <c r="A59" s="172" t="s">
        <v>380</v>
      </c>
      <c r="B59" s="173">
        <v>227</v>
      </c>
      <c r="C59" s="174"/>
      <c r="D59" s="174"/>
      <c r="E59" s="175">
        <v>30000</v>
      </c>
      <c r="F59" s="175">
        <v>28479.73</v>
      </c>
    </row>
    <row r="60" spans="1:6" x14ac:dyDescent="0.2">
      <c r="A60" s="172" t="s">
        <v>380</v>
      </c>
      <c r="B60" s="173">
        <v>341</v>
      </c>
      <c r="C60" s="174"/>
      <c r="D60" s="174"/>
      <c r="E60" s="175">
        <v>135000</v>
      </c>
      <c r="F60" s="175">
        <v>30000</v>
      </c>
    </row>
    <row r="61" spans="1:6" x14ac:dyDescent="0.2">
      <c r="A61" s="172" t="s">
        <v>380</v>
      </c>
      <c r="B61" s="173">
        <v>343</v>
      </c>
      <c r="C61" s="174"/>
      <c r="D61" s="174"/>
      <c r="E61" s="175">
        <v>92000</v>
      </c>
      <c r="F61" s="175">
        <v>85000</v>
      </c>
    </row>
    <row r="62" spans="1:6" x14ac:dyDescent="0.2">
      <c r="A62" s="172" t="s">
        <v>380</v>
      </c>
      <c r="B62" s="173">
        <v>344</v>
      </c>
      <c r="C62" s="174"/>
      <c r="D62" s="174"/>
      <c r="E62" s="175">
        <v>50000</v>
      </c>
      <c r="F62" s="175">
        <v>23160</v>
      </c>
    </row>
    <row r="63" spans="1:6" x14ac:dyDescent="0.2">
      <c r="A63" s="172" t="s">
        <v>380</v>
      </c>
      <c r="B63" s="173">
        <v>345</v>
      </c>
      <c r="C63" s="174"/>
      <c r="D63" s="174"/>
      <c r="E63" s="175">
        <v>250000</v>
      </c>
      <c r="F63" s="174"/>
    </row>
    <row r="64" spans="1:6" x14ac:dyDescent="0.2">
      <c r="A64" s="172" t="s">
        <v>380</v>
      </c>
      <c r="B64" s="173">
        <v>346</v>
      </c>
      <c r="C64" s="174"/>
      <c r="D64" s="174"/>
      <c r="E64" s="175">
        <v>100000</v>
      </c>
      <c r="F64" s="175">
        <v>66100</v>
      </c>
    </row>
    <row r="65" spans="1:6" x14ac:dyDescent="0.2">
      <c r="A65" s="172" t="s">
        <v>381</v>
      </c>
      <c r="B65" s="173">
        <v>223</v>
      </c>
      <c r="C65" s="174"/>
      <c r="D65" s="174"/>
      <c r="E65" s="175">
        <v>1754690</v>
      </c>
      <c r="F65" s="175">
        <v>1754690</v>
      </c>
    </row>
    <row r="66" spans="1:6" x14ac:dyDescent="0.2">
      <c r="A66" s="172" t="s">
        <v>383</v>
      </c>
      <c r="B66" s="173">
        <v>291</v>
      </c>
      <c r="C66" s="174"/>
      <c r="D66" s="174"/>
      <c r="E66" s="175">
        <v>1169310</v>
      </c>
      <c r="F66" s="175">
        <v>1002289.38</v>
      </c>
    </row>
    <row r="67" spans="1:6" x14ac:dyDescent="0.2">
      <c r="A67" s="172" t="s">
        <v>384</v>
      </c>
      <c r="B67" s="173">
        <v>291</v>
      </c>
      <c r="C67" s="174"/>
      <c r="D67" s="174"/>
      <c r="E67" s="175">
        <v>8340</v>
      </c>
      <c r="F67" s="175">
        <v>8340</v>
      </c>
    </row>
    <row r="68" spans="1:6" x14ac:dyDescent="0.2">
      <c r="A68" s="172" t="s">
        <v>394</v>
      </c>
      <c r="B68" s="173">
        <v>211</v>
      </c>
      <c r="C68" s="174"/>
      <c r="D68" s="174"/>
      <c r="E68" s="175">
        <v>1683307.39</v>
      </c>
      <c r="F68" s="175">
        <v>1839327.39</v>
      </c>
    </row>
    <row r="69" spans="1:6" x14ac:dyDescent="0.2">
      <c r="A69" s="172" t="s">
        <v>395</v>
      </c>
      <c r="B69" s="173">
        <v>213</v>
      </c>
      <c r="C69" s="174"/>
      <c r="D69" s="174"/>
      <c r="E69" s="175">
        <v>504460</v>
      </c>
      <c r="F69" s="175">
        <v>555020</v>
      </c>
    </row>
    <row r="70" spans="1:6" x14ac:dyDescent="0.2">
      <c r="A70" s="172" t="s">
        <v>396</v>
      </c>
      <c r="B70" s="173">
        <v>131</v>
      </c>
      <c r="C70" s="175">
        <v>2174860</v>
      </c>
      <c r="D70" s="174"/>
      <c r="E70" s="174"/>
      <c r="F70" s="174"/>
    </row>
    <row r="71" spans="1:6" x14ac:dyDescent="0.2">
      <c r="A71" s="172" t="s">
        <v>397</v>
      </c>
      <c r="B71" s="173">
        <v>211</v>
      </c>
      <c r="C71" s="174"/>
      <c r="D71" s="174"/>
      <c r="E71" s="175">
        <v>1723800</v>
      </c>
      <c r="F71" s="175">
        <v>1743800</v>
      </c>
    </row>
    <row r="72" spans="1:6" x14ac:dyDescent="0.2">
      <c r="A72" s="172" t="s">
        <v>398</v>
      </c>
      <c r="B72" s="173">
        <v>213</v>
      </c>
      <c r="C72" s="174"/>
      <c r="D72" s="174"/>
      <c r="E72" s="175">
        <v>520590</v>
      </c>
      <c r="F72" s="175">
        <v>570590</v>
      </c>
    </row>
    <row r="73" spans="1:6" x14ac:dyDescent="0.2">
      <c r="A73" s="172" t="s">
        <v>399</v>
      </c>
      <c r="B73" s="173">
        <v>131</v>
      </c>
      <c r="C73" s="175">
        <v>2622500</v>
      </c>
      <c r="D73" s="175">
        <v>1355360</v>
      </c>
      <c r="E73" s="174"/>
      <c r="F73" s="174"/>
    </row>
    <row r="74" spans="1:6" x14ac:dyDescent="0.2">
      <c r="A74" s="172" t="s">
        <v>400</v>
      </c>
      <c r="B74" s="173">
        <v>221</v>
      </c>
      <c r="C74" s="174"/>
      <c r="D74" s="174"/>
      <c r="E74" s="175">
        <v>9610</v>
      </c>
      <c r="F74" s="174"/>
    </row>
    <row r="75" spans="1:6" x14ac:dyDescent="0.2">
      <c r="A75" s="172" t="s">
        <v>400</v>
      </c>
      <c r="B75" s="173">
        <v>225</v>
      </c>
      <c r="C75" s="174"/>
      <c r="D75" s="174"/>
      <c r="E75" s="175">
        <v>147000</v>
      </c>
      <c r="F75" s="175">
        <v>42674</v>
      </c>
    </row>
    <row r="76" spans="1:6" x14ac:dyDescent="0.2">
      <c r="A76" s="172" t="s">
        <v>400</v>
      </c>
      <c r="B76" s="173">
        <v>226</v>
      </c>
      <c r="C76" s="174"/>
      <c r="D76" s="174"/>
      <c r="E76" s="175">
        <v>28140</v>
      </c>
      <c r="F76" s="174"/>
    </row>
    <row r="77" spans="1:6" x14ac:dyDescent="0.2">
      <c r="A77" s="172" t="s">
        <v>400</v>
      </c>
      <c r="B77" s="173">
        <v>346</v>
      </c>
      <c r="C77" s="174"/>
      <c r="D77" s="174"/>
      <c r="E77" s="175">
        <v>150000</v>
      </c>
      <c r="F77" s="175">
        <v>35615</v>
      </c>
    </row>
    <row r="78" spans="1:6" x14ac:dyDescent="0.2">
      <c r="A78" s="172" t="s">
        <v>401</v>
      </c>
      <c r="B78" s="173">
        <v>223</v>
      </c>
      <c r="C78" s="174"/>
      <c r="D78" s="174"/>
      <c r="E78" s="175">
        <v>43360</v>
      </c>
      <c r="F78" s="174"/>
    </row>
    <row r="79" spans="1:6" x14ac:dyDescent="0.2">
      <c r="A79" s="339">
        <v>5</v>
      </c>
      <c r="B79" s="339"/>
      <c r="C79" s="171">
        <v>3461900</v>
      </c>
      <c r="D79" s="171">
        <v>692880</v>
      </c>
      <c r="E79" s="171">
        <v>3461900</v>
      </c>
      <c r="F79" s="171">
        <v>3461900</v>
      </c>
    </row>
    <row r="80" spans="1:6" x14ac:dyDescent="0.2">
      <c r="A80" s="172" t="s">
        <v>375</v>
      </c>
      <c r="B80" s="173">
        <v>266</v>
      </c>
      <c r="C80" s="174"/>
      <c r="D80" s="174"/>
      <c r="E80" s="174"/>
      <c r="F80" s="175">
        <v>230630</v>
      </c>
    </row>
    <row r="81" spans="1:6" x14ac:dyDescent="0.2">
      <c r="A81" s="172" t="s">
        <v>402</v>
      </c>
      <c r="B81" s="173">
        <v>152</v>
      </c>
      <c r="C81" s="175">
        <v>2062470</v>
      </c>
      <c r="D81" s="175">
        <v>692880</v>
      </c>
      <c r="E81" s="174"/>
      <c r="F81" s="174"/>
    </row>
    <row r="82" spans="1:6" x14ac:dyDescent="0.2">
      <c r="A82" s="172" t="s">
        <v>379</v>
      </c>
      <c r="B82" s="173">
        <v>225</v>
      </c>
      <c r="C82" s="174"/>
      <c r="D82" s="174"/>
      <c r="E82" s="174"/>
      <c r="F82" s="175">
        <v>1819340</v>
      </c>
    </row>
    <row r="83" spans="1:6" x14ac:dyDescent="0.2">
      <c r="A83" s="172" t="s">
        <v>403</v>
      </c>
      <c r="B83" s="173">
        <v>262</v>
      </c>
      <c r="C83" s="174"/>
      <c r="D83" s="174"/>
      <c r="E83" s="174"/>
      <c r="F83" s="174"/>
    </row>
    <row r="84" spans="1:6" x14ac:dyDescent="0.2">
      <c r="A84" s="172" t="s">
        <v>404</v>
      </c>
      <c r="B84" s="173">
        <v>263</v>
      </c>
      <c r="C84" s="174"/>
      <c r="D84" s="174"/>
      <c r="E84" s="175">
        <v>12500</v>
      </c>
      <c r="F84" s="175">
        <v>12500</v>
      </c>
    </row>
    <row r="85" spans="1:6" x14ac:dyDescent="0.2">
      <c r="A85" s="172" t="s">
        <v>405</v>
      </c>
      <c r="B85" s="173">
        <v>212</v>
      </c>
      <c r="C85" s="174"/>
      <c r="D85" s="174"/>
      <c r="E85" s="175">
        <v>230630</v>
      </c>
      <c r="F85" s="174"/>
    </row>
    <row r="86" spans="1:6" x14ac:dyDescent="0.2">
      <c r="A86" s="172" t="s">
        <v>406</v>
      </c>
      <c r="B86" s="173">
        <v>226</v>
      </c>
      <c r="C86" s="174"/>
      <c r="D86" s="174"/>
      <c r="E86" s="175">
        <v>1819340</v>
      </c>
      <c r="F86" s="174"/>
    </row>
    <row r="87" spans="1:6" x14ac:dyDescent="0.2">
      <c r="A87" s="172" t="s">
        <v>407</v>
      </c>
      <c r="B87" s="173">
        <v>150</v>
      </c>
      <c r="C87" s="175">
        <v>1399430</v>
      </c>
      <c r="D87" s="174"/>
      <c r="E87" s="174"/>
      <c r="F87" s="174"/>
    </row>
    <row r="88" spans="1:6" x14ac:dyDescent="0.2">
      <c r="A88" s="172" t="s">
        <v>408</v>
      </c>
      <c r="B88" s="173">
        <v>226</v>
      </c>
      <c r="C88" s="174"/>
      <c r="D88" s="174"/>
      <c r="E88" s="175">
        <v>1399430</v>
      </c>
      <c r="F88" s="175">
        <v>1399430</v>
      </c>
    </row>
    <row r="89" spans="1:6" x14ac:dyDescent="0.2">
      <c r="A89" s="337" t="s">
        <v>282</v>
      </c>
      <c r="B89" s="337"/>
      <c r="C89" s="179">
        <v>121434796</v>
      </c>
      <c r="D89" s="179">
        <v>55078397.969999999</v>
      </c>
      <c r="E89" s="179">
        <v>125023202.43000001</v>
      </c>
      <c r="F89" s="179">
        <v>131570077.37</v>
      </c>
    </row>
  </sheetData>
  <mergeCells count="9">
    <mergeCell ref="A89:B89"/>
    <mergeCell ref="B2:F2"/>
    <mergeCell ref="A6:B6"/>
    <mergeCell ref="A28:B28"/>
    <mergeCell ref="A31:B31"/>
    <mergeCell ref="A79:B79"/>
    <mergeCell ref="A4:B4"/>
    <mergeCell ref="C4:D4"/>
    <mergeCell ref="E4:E5"/>
  </mergeCells>
  <pageMargins left="0.7" right="0.7" top="0.75" bottom="0.75" header="0.3" footer="0.3"/>
  <pageSetup paperSize="9" scale="66"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7</vt:i4>
      </vt:variant>
    </vt:vector>
  </HeadingPairs>
  <TitlesOfParts>
    <vt:vector size="15" baseType="lpstr">
      <vt:lpstr>СВОД стр.1_4</vt:lpstr>
      <vt:lpstr>СВОД стр.5_6</vt:lpstr>
      <vt:lpstr>расшифровка 2024</vt:lpstr>
      <vt:lpstr>расшифровка 2025</vt:lpstr>
      <vt:lpstr>расшифровка 2026</vt:lpstr>
      <vt:lpstr>Лист3</vt:lpstr>
      <vt:lpstr>Лист2</vt:lpstr>
      <vt:lpstr>Лист1</vt:lpstr>
      <vt:lpstr>'СВОД стр.1_4'!Заголовки_для_печати</vt:lpstr>
      <vt:lpstr>'СВОД стр.5_6'!Заголовки_для_печати</vt:lpstr>
      <vt:lpstr>'расшифровка 2024'!Область_печати</vt:lpstr>
      <vt:lpstr>'расшифровка 2025'!Область_печати</vt:lpstr>
      <vt:lpstr>'расшифровка 2026'!Область_печати</vt:lpstr>
      <vt:lpstr>'СВОД стр.1_4'!Область_печати</vt:lpstr>
      <vt:lpstr>'СВОД стр.5_6'!Область_печати</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Ксения Сергеевна Галенза</dc:creator>
  <cp:lastModifiedBy>Антипин Федор Сергеевич</cp:lastModifiedBy>
  <cp:lastPrinted>2024-03-01T05:04:32Z</cp:lastPrinted>
  <dcterms:created xsi:type="dcterms:W3CDTF">2020-03-26T00:23:09Z</dcterms:created>
  <dcterms:modified xsi:type="dcterms:W3CDTF">2024-04-02T04:31:16Z</dcterms:modified>
</cp:coreProperties>
</file>